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526"/>
  <workbookPr autoCompressPictures="0"/>
  <bookViews>
    <workbookView xWindow="28740" yWindow="1620" windowWidth="26680" windowHeight="16800" activeTab="5"/>
  </bookViews>
  <sheets>
    <sheet name="MUD" sheetId="1" r:id="rId1"/>
    <sheet name="SAND" sheetId="2" r:id="rId2"/>
    <sheet name="Final " sheetId="3" r:id="rId3"/>
    <sheet name="Final Total Dried Solids" sheetId="4" r:id="rId4"/>
    <sheet name="Final Total Fixed Dried Solids" sheetId="5" r:id="rId5"/>
    <sheet name="FinalTotalVolatileDriedSolids" sheetId="6" r:id="rId6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" i="6" l="1"/>
  <c r="H7" i="6"/>
  <c r="H8" i="6"/>
  <c r="H9" i="6"/>
  <c r="H10" i="6"/>
  <c r="H11" i="6"/>
  <c r="H12" i="6"/>
  <c r="H13" i="6"/>
  <c r="H14" i="6"/>
  <c r="H15" i="6"/>
  <c r="H5" i="6"/>
  <c r="G5" i="6"/>
  <c r="G6" i="6"/>
  <c r="G7" i="6"/>
  <c r="G8" i="6"/>
  <c r="G9" i="6"/>
  <c r="G10" i="6"/>
  <c r="G11" i="6"/>
  <c r="G12" i="6"/>
  <c r="G13" i="6"/>
  <c r="G14" i="6"/>
  <c r="G15" i="6"/>
  <c r="F6" i="6"/>
  <c r="F7" i="6"/>
  <c r="F8" i="6"/>
  <c r="F9" i="6"/>
  <c r="F10" i="6"/>
  <c r="F11" i="6"/>
  <c r="F12" i="6"/>
  <c r="F13" i="6"/>
  <c r="F14" i="6"/>
  <c r="F15" i="6"/>
  <c r="F5" i="6"/>
  <c r="E6" i="6"/>
  <c r="E7" i="6"/>
  <c r="E8" i="6"/>
  <c r="E9" i="6"/>
  <c r="E10" i="6"/>
  <c r="E11" i="6"/>
  <c r="E12" i="6"/>
  <c r="E13" i="6"/>
  <c r="E14" i="6"/>
  <c r="E15" i="6"/>
  <c r="E5" i="6"/>
  <c r="D6" i="6"/>
  <c r="D7" i="6"/>
  <c r="D8" i="6"/>
  <c r="D9" i="6"/>
  <c r="D10" i="6"/>
  <c r="D11" i="6"/>
  <c r="D12" i="6"/>
  <c r="D13" i="6"/>
  <c r="D14" i="6"/>
  <c r="D15" i="6"/>
  <c r="D5" i="6"/>
  <c r="C6" i="6"/>
  <c r="C7" i="6"/>
  <c r="C8" i="6"/>
  <c r="C9" i="6"/>
  <c r="C10" i="6"/>
  <c r="C11" i="6"/>
  <c r="C12" i="6"/>
  <c r="C13" i="6"/>
  <c r="C14" i="6"/>
  <c r="C15" i="6"/>
  <c r="C5" i="6"/>
  <c r="B6" i="6"/>
  <c r="B7" i="6"/>
  <c r="B8" i="6"/>
  <c r="B9" i="6"/>
  <c r="B10" i="6"/>
  <c r="B11" i="6"/>
  <c r="B12" i="6"/>
  <c r="B13" i="6"/>
  <c r="B14" i="6"/>
  <c r="B15" i="6"/>
  <c r="B5" i="6"/>
  <c r="S15" i="6"/>
  <c r="R15" i="6"/>
  <c r="Q15" i="6"/>
  <c r="P15" i="6"/>
  <c r="O15" i="6"/>
  <c r="N15" i="6"/>
  <c r="M15" i="6"/>
  <c r="L15" i="6"/>
  <c r="K15" i="6"/>
  <c r="J15" i="6"/>
  <c r="I15" i="6"/>
  <c r="S14" i="6"/>
  <c r="R14" i="6"/>
  <c r="Q14" i="6"/>
  <c r="P14" i="6"/>
  <c r="O14" i="6"/>
  <c r="N14" i="6"/>
  <c r="M14" i="6"/>
  <c r="L14" i="6"/>
  <c r="K14" i="6"/>
  <c r="J14" i="6"/>
  <c r="I14" i="6"/>
  <c r="S13" i="6"/>
  <c r="R13" i="6"/>
  <c r="Q13" i="6"/>
  <c r="P13" i="6"/>
  <c r="O13" i="6"/>
  <c r="N13" i="6"/>
  <c r="M13" i="6"/>
  <c r="L13" i="6"/>
  <c r="K13" i="6"/>
  <c r="J13" i="6"/>
  <c r="I13" i="6"/>
  <c r="S12" i="6"/>
  <c r="R12" i="6"/>
  <c r="Q12" i="6"/>
  <c r="P12" i="6"/>
  <c r="O12" i="6"/>
  <c r="N12" i="6"/>
  <c r="M12" i="6"/>
  <c r="L12" i="6"/>
  <c r="K12" i="6"/>
  <c r="J12" i="6"/>
  <c r="I12" i="6"/>
  <c r="S11" i="6"/>
  <c r="R11" i="6"/>
  <c r="Q11" i="6"/>
  <c r="P11" i="6"/>
  <c r="O11" i="6"/>
  <c r="N11" i="6"/>
  <c r="M11" i="6"/>
  <c r="L11" i="6"/>
  <c r="K11" i="6"/>
  <c r="J11" i="6"/>
  <c r="I11" i="6"/>
  <c r="S10" i="6"/>
  <c r="R10" i="6"/>
  <c r="Q10" i="6"/>
  <c r="P10" i="6"/>
  <c r="O10" i="6"/>
  <c r="N10" i="6"/>
  <c r="M10" i="6"/>
  <c r="L10" i="6"/>
  <c r="K10" i="6"/>
  <c r="J10" i="6"/>
  <c r="I10" i="6"/>
  <c r="S9" i="6"/>
  <c r="R9" i="6"/>
  <c r="Q9" i="6"/>
  <c r="P9" i="6"/>
  <c r="O9" i="6"/>
  <c r="N9" i="6"/>
  <c r="M9" i="6"/>
  <c r="L9" i="6"/>
  <c r="K9" i="6"/>
  <c r="J9" i="6"/>
  <c r="I9" i="6"/>
  <c r="S8" i="6"/>
  <c r="R8" i="6"/>
  <c r="Q8" i="6"/>
  <c r="P8" i="6"/>
  <c r="O8" i="6"/>
  <c r="N8" i="6"/>
  <c r="M8" i="6"/>
  <c r="L8" i="6"/>
  <c r="K8" i="6"/>
  <c r="J8" i="6"/>
  <c r="I8" i="6"/>
  <c r="S7" i="6"/>
  <c r="R7" i="6"/>
  <c r="Q7" i="6"/>
  <c r="P7" i="6"/>
  <c r="O7" i="6"/>
  <c r="N7" i="6"/>
  <c r="M7" i="6"/>
  <c r="L7" i="6"/>
  <c r="K7" i="6"/>
  <c r="J7" i="6"/>
  <c r="I7" i="6"/>
  <c r="S6" i="6"/>
  <c r="R6" i="6"/>
  <c r="Q6" i="6"/>
  <c r="P6" i="6"/>
  <c r="O6" i="6"/>
  <c r="N6" i="6"/>
  <c r="M6" i="6"/>
  <c r="L6" i="6"/>
  <c r="K6" i="6"/>
  <c r="J6" i="6"/>
  <c r="I6" i="6"/>
  <c r="S5" i="6"/>
  <c r="R5" i="6"/>
  <c r="Q5" i="6"/>
  <c r="P5" i="6"/>
  <c r="O5" i="6"/>
  <c r="N5" i="6"/>
  <c r="M5" i="6"/>
  <c r="L5" i="6"/>
  <c r="K5" i="6"/>
  <c r="J5" i="6"/>
  <c r="I5" i="6"/>
  <c r="R6" i="5"/>
  <c r="R7" i="5"/>
  <c r="R8" i="5"/>
  <c r="R9" i="5"/>
  <c r="R10" i="5"/>
  <c r="R11" i="5"/>
  <c r="R12" i="5"/>
  <c r="R13" i="5"/>
  <c r="R14" i="5"/>
  <c r="R15" i="5"/>
  <c r="R5" i="5"/>
  <c r="S6" i="5"/>
  <c r="S7" i="5"/>
  <c r="S8" i="5"/>
  <c r="S9" i="5"/>
  <c r="S10" i="5"/>
  <c r="S11" i="5"/>
  <c r="S12" i="5"/>
  <c r="S13" i="5"/>
  <c r="S14" i="5"/>
  <c r="S15" i="5"/>
  <c r="S5" i="5"/>
  <c r="Q6" i="5"/>
  <c r="Q7" i="5"/>
  <c r="Q8" i="5"/>
  <c r="Q9" i="5"/>
  <c r="Q10" i="5"/>
  <c r="Q11" i="5"/>
  <c r="Q12" i="5"/>
  <c r="Q13" i="5"/>
  <c r="Q14" i="5"/>
  <c r="Q15" i="5"/>
  <c r="Q5" i="5"/>
  <c r="P6" i="5"/>
  <c r="P7" i="5"/>
  <c r="P8" i="5"/>
  <c r="P9" i="5"/>
  <c r="P10" i="5"/>
  <c r="P11" i="5"/>
  <c r="P12" i="5"/>
  <c r="P13" i="5"/>
  <c r="P14" i="5"/>
  <c r="P15" i="5"/>
  <c r="P5" i="5"/>
  <c r="O6" i="5"/>
  <c r="O7" i="5"/>
  <c r="O8" i="5"/>
  <c r="O9" i="5"/>
  <c r="O10" i="5"/>
  <c r="O11" i="5"/>
  <c r="O12" i="5"/>
  <c r="O13" i="5"/>
  <c r="O14" i="5"/>
  <c r="O15" i="5"/>
  <c r="O5" i="5"/>
  <c r="N6" i="5"/>
  <c r="N7" i="5"/>
  <c r="N8" i="5"/>
  <c r="N9" i="5"/>
  <c r="N10" i="5"/>
  <c r="N11" i="5"/>
  <c r="N12" i="5"/>
  <c r="N13" i="5"/>
  <c r="N14" i="5"/>
  <c r="N15" i="5"/>
  <c r="N5" i="5"/>
  <c r="E15" i="5"/>
  <c r="E14" i="5"/>
  <c r="E13" i="5"/>
  <c r="E12" i="5"/>
  <c r="E11" i="5"/>
  <c r="E10" i="5"/>
  <c r="E9" i="5"/>
  <c r="E8" i="5"/>
  <c r="E7" i="5"/>
  <c r="E6" i="5"/>
  <c r="E5" i="5"/>
  <c r="D15" i="5"/>
  <c r="D14" i="5"/>
  <c r="D13" i="5"/>
  <c r="D12" i="5"/>
  <c r="D11" i="5"/>
  <c r="D10" i="5"/>
  <c r="D9" i="5"/>
  <c r="D8" i="5"/>
  <c r="D7" i="5"/>
  <c r="D6" i="5"/>
  <c r="D5" i="5"/>
  <c r="C15" i="5"/>
  <c r="C14" i="5"/>
  <c r="C13" i="5"/>
  <c r="C12" i="5"/>
  <c r="C11" i="5"/>
  <c r="C10" i="5"/>
  <c r="C9" i="5"/>
  <c r="C8" i="5"/>
  <c r="C7" i="5"/>
  <c r="C6" i="5"/>
  <c r="C5" i="5"/>
  <c r="B15" i="5"/>
  <c r="B14" i="5"/>
  <c r="B13" i="5"/>
  <c r="B12" i="5"/>
  <c r="B11" i="5"/>
  <c r="B10" i="5"/>
  <c r="B9" i="5"/>
  <c r="B8" i="5"/>
  <c r="B7" i="5"/>
  <c r="B6" i="5"/>
  <c r="B5" i="5"/>
  <c r="F15" i="5"/>
  <c r="H15" i="5"/>
  <c r="M15" i="5"/>
  <c r="L15" i="5"/>
  <c r="K15" i="5"/>
  <c r="J15" i="5"/>
  <c r="I15" i="5"/>
  <c r="G15" i="5"/>
  <c r="F14" i="5"/>
  <c r="H14" i="5"/>
  <c r="M14" i="5"/>
  <c r="L14" i="5"/>
  <c r="K14" i="5"/>
  <c r="J14" i="5"/>
  <c r="I14" i="5"/>
  <c r="G14" i="5"/>
  <c r="F13" i="5"/>
  <c r="H13" i="5"/>
  <c r="M13" i="5"/>
  <c r="L13" i="5"/>
  <c r="K13" i="5"/>
  <c r="J13" i="5"/>
  <c r="I13" i="5"/>
  <c r="G13" i="5"/>
  <c r="F12" i="5"/>
  <c r="H12" i="5"/>
  <c r="M12" i="5"/>
  <c r="L12" i="5"/>
  <c r="K12" i="5"/>
  <c r="J12" i="5"/>
  <c r="I12" i="5"/>
  <c r="G12" i="5"/>
  <c r="F11" i="5"/>
  <c r="H11" i="5"/>
  <c r="M11" i="5"/>
  <c r="L11" i="5"/>
  <c r="K11" i="5"/>
  <c r="J11" i="5"/>
  <c r="I11" i="5"/>
  <c r="G11" i="5"/>
  <c r="F10" i="5"/>
  <c r="H10" i="5"/>
  <c r="M10" i="5"/>
  <c r="L10" i="5"/>
  <c r="K10" i="5"/>
  <c r="J10" i="5"/>
  <c r="I10" i="5"/>
  <c r="G10" i="5"/>
  <c r="F9" i="5"/>
  <c r="H9" i="5"/>
  <c r="M9" i="5"/>
  <c r="L9" i="5"/>
  <c r="K9" i="5"/>
  <c r="J9" i="5"/>
  <c r="I9" i="5"/>
  <c r="G9" i="5"/>
  <c r="F8" i="5"/>
  <c r="H8" i="5"/>
  <c r="M8" i="5"/>
  <c r="L8" i="5"/>
  <c r="K8" i="5"/>
  <c r="J8" i="5"/>
  <c r="I8" i="5"/>
  <c r="G8" i="5"/>
  <c r="F7" i="5"/>
  <c r="H7" i="5"/>
  <c r="M7" i="5"/>
  <c r="L7" i="5"/>
  <c r="K7" i="5"/>
  <c r="J7" i="5"/>
  <c r="I7" i="5"/>
  <c r="G7" i="5"/>
  <c r="F6" i="5"/>
  <c r="H6" i="5"/>
  <c r="M6" i="5"/>
  <c r="L6" i="5"/>
  <c r="K6" i="5"/>
  <c r="J6" i="5"/>
  <c r="I6" i="5"/>
  <c r="G6" i="5"/>
  <c r="F5" i="5"/>
  <c r="H5" i="5"/>
  <c r="M5" i="5"/>
  <c r="L5" i="5"/>
  <c r="K5" i="5"/>
  <c r="J5" i="5"/>
  <c r="I5" i="5"/>
  <c r="G5" i="5"/>
  <c r="H6" i="4"/>
  <c r="H7" i="4"/>
  <c r="H8" i="4"/>
  <c r="H9" i="4"/>
  <c r="H10" i="4"/>
  <c r="H11" i="4"/>
  <c r="H12" i="4"/>
  <c r="H13" i="4"/>
  <c r="H14" i="4"/>
  <c r="H15" i="4"/>
  <c r="G6" i="4"/>
  <c r="G7" i="4"/>
  <c r="G8" i="4"/>
  <c r="G9" i="4"/>
  <c r="G10" i="4"/>
  <c r="G11" i="4"/>
  <c r="G12" i="4"/>
  <c r="G13" i="4"/>
  <c r="G14" i="4"/>
  <c r="G15" i="4"/>
  <c r="F6" i="4"/>
  <c r="F7" i="4"/>
  <c r="F8" i="4"/>
  <c r="F9" i="4"/>
  <c r="F10" i="4"/>
  <c r="F11" i="4"/>
  <c r="F12" i="4"/>
  <c r="F13" i="4"/>
  <c r="F14" i="4"/>
  <c r="F15" i="4"/>
  <c r="H5" i="4"/>
  <c r="G5" i="4"/>
  <c r="F5" i="4"/>
  <c r="E15" i="4"/>
  <c r="E14" i="4"/>
  <c r="E13" i="4"/>
  <c r="E12" i="4"/>
  <c r="E11" i="4"/>
  <c r="E10" i="4"/>
  <c r="E9" i="4"/>
  <c r="E7" i="4"/>
  <c r="E8" i="4"/>
  <c r="E6" i="4"/>
  <c r="E5" i="4"/>
  <c r="D15" i="4"/>
  <c r="D14" i="4"/>
  <c r="D13" i="4"/>
  <c r="D12" i="4"/>
  <c r="D11" i="4"/>
  <c r="D10" i="4"/>
  <c r="D9" i="4"/>
  <c r="D8" i="4"/>
  <c r="D7" i="4"/>
  <c r="D6" i="4"/>
  <c r="D5" i="4"/>
  <c r="C15" i="4"/>
  <c r="C14" i="4"/>
  <c r="C13" i="4"/>
  <c r="C12" i="4"/>
  <c r="C11" i="4"/>
  <c r="C10" i="4"/>
  <c r="C9" i="4"/>
  <c r="C8" i="4"/>
  <c r="C7" i="4"/>
  <c r="C6" i="4"/>
  <c r="C5" i="4"/>
  <c r="B11" i="4"/>
  <c r="B10" i="4"/>
  <c r="B12" i="4"/>
  <c r="B15" i="4"/>
  <c r="B14" i="4"/>
  <c r="B13" i="4"/>
  <c r="B9" i="4"/>
  <c r="B8" i="4"/>
  <c r="B7" i="4"/>
  <c r="B6" i="4"/>
  <c r="B5" i="4"/>
  <c r="M15" i="4"/>
  <c r="L15" i="4"/>
  <c r="K15" i="4"/>
  <c r="J15" i="4"/>
  <c r="I15" i="4"/>
  <c r="M14" i="4"/>
  <c r="L14" i="4"/>
  <c r="K14" i="4"/>
  <c r="J14" i="4"/>
  <c r="I14" i="4"/>
  <c r="M13" i="4"/>
  <c r="L13" i="4"/>
  <c r="K13" i="4"/>
  <c r="J13" i="4"/>
  <c r="I13" i="4"/>
  <c r="M12" i="4"/>
  <c r="L12" i="4"/>
  <c r="K12" i="4"/>
  <c r="J12" i="4"/>
  <c r="I12" i="4"/>
  <c r="M11" i="4"/>
  <c r="L11" i="4"/>
  <c r="K11" i="4"/>
  <c r="J11" i="4"/>
  <c r="I11" i="4"/>
  <c r="M10" i="4"/>
  <c r="L10" i="4"/>
  <c r="K10" i="4"/>
  <c r="J10" i="4"/>
  <c r="I10" i="4"/>
  <c r="M9" i="4"/>
  <c r="L9" i="4"/>
  <c r="K9" i="4"/>
  <c r="J9" i="4"/>
  <c r="I9" i="4"/>
  <c r="M8" i="4"/>
  <c r="L8" i="4"/>
  <c r="K8" i="4"/>
  <c r="J8" i="4"/>
  <c r="I8" i="4"/>
  <c r="M7" i="4"/>
  <c r="L7" i="4"/>
  <c r="K7" i="4"/>
  <c r="J7" i="4"/>
  <c r="I7" i="4"/>
  <c r="M6" i="4"/>
  <c r="L6" i="4"/>
  <c r="K6" i="4"/>
  <c r="J6" i="4"/>
  <c r="I6" i="4"/>
  <c r="M5" i="4"/>
  <c r="L5" i="4"/>
  <c r="K5" i="4"/>
  <c r="J5" i="4"/>
  <c r="I5" i="4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4" i="2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R6" i="1"/>
  <c r="Q6" i="1"/>
  <c r="K5" i="3"/>
  <c r="L5" i="3"/>
  <c r="P9" i="1"/>
  <c r="H9" i="1"/>
  <c r="C6" i="3"/>
  <c r="P8" i="1"/>
  <c r="H8" i="1"/>
  <c r="B6" i="3"/>
  <c r="P6" i="2"/>
  <c r="H6" i="2"/>
  <c r="D6" i="3"/>
  <c r="P7" i="2"/>
  <c r="H7" i="2"/>
  <c r="E6" i="3"/>
  <c r="F6" i="3"/>
  <c r="G6" i="3"/>
  <c r="H6" i="3"/>
  <c r="I6" i="3"/>
  <c r="J6" i="3"/>
  <c r="K6" i="3"/>
  <c r="L6" i="3"/>
  <c r="K7" i="3"/>
  <c r="L7" i="3"/>
  <c r="P11" i="1"/>
  <c r="H11" i="1"/>
  <c r="C8" i="3"/>
  <c r="P10" i="1"/>
  <c r="H10" i="1"/>
  <c r="B8" i="3"/>
  <c r="P8" i="2"/>
  <c r="H8" i="2"/>
  <c r="D8" i="3"/>
  <c r="P9" i="2"/>
  <c r="H9" i="2"/>
  <c r="E8" i="3"/>
  <c r="F8" i="3"/>
  <c r="G8" i="3"/>
  <c r="H8" i="3"/>
  <c r="I8" i="3"/>
  <c r="J8" i="3"/>
  <c r="K8" i="3"/>
  <c r="L8" i="3"/>
  <c r="K9" i="3"/>
  <c r="L9" i="3"/>
  <c r="P13" i="1"/>
  <c r="H13" i="1"/>
  <c r="C10" i="3"/>
  <c r="P12" i="1"/>
  <c r="H12" i="1"/>
  <c r="B10" i="3"/>
  <c r="P10" i="2"/>
  <c r="H10" i="2"/>
  <c r="D10" i="3"/>
  <c r="P11" i="2"/>
  <c r="H11" i="2"/>
  <c r="E10" i="3"/>
  <c r="F10" i="3"/>
  <c r="G10" i="3"/>
  <c r="H10" i="3"/>
  <c r="I10" i="3"/>
  <c r="J10" i="3"/>
  <c r="K10" i="3"/>
  <c r="L10" i="3"/>
  <c r="K11" i="3"/>
  <c r="L11" i="3"/>
  <c r="P15" i="1"/>
  <c r="H15" i="1"/>
  <c r="C12" i="3"/>
  <c r="P14" i="1"/>
  <c r="H14" i="1"/>
  <c r="B12" i="3"/>
  <c r="P12" i="2"/>
  <c r="H12" i="2"/>
  <c r="D12" i="3"/>
  <c r="P13" i="2"/>
  <c r="H13" i="2"/>
  <c r="E12" i="3"/>
  <c r="F12" i="3"/>
  <c r="G12" i="3"/>
  <c r="H12" i="3"/>
  <c r="I12" i="3"/>
  <c r="J12" i="3"/>
  <c r="K12" i="3"/>
  <c r="L12" i="3"/>
  <c r="K13" i="3"/>
  <c r="L13" i="3"/>
  <c r="P19" i="1"/>
  <c r="H19" i="1"/>
  <c r="C14" i="3"/>
  <c r="P18" i="1"/>
  <c r="H18" i="1"/>
  <c r="B14" i="3"/>
  <c r="P16" i="2"/>
  <c r="H16" i="2"/>
  <c r="D14" i="3"/>
  <c r="P17" i="2"/>
  <c r="H17" i="2"/>
  <c r="E14" i="3"/>
  <c r="F14" i="3"/>
  <c r="G14" i="3"/>
  <c r="H14" i="3"/>
  <c r="I14" i="3"/>
  <c r="J14" i="3"/>
  <c r="K14" i="3"/>
  <c r="L14" i="3"/>
  <c r="K15" i="3"/>
  <c r="L15" i="3"/>
  <c r="P21" i="1"/>
  <c r="H21" i="1"/>
  <c r="C16" i="3"/>
  <c r="P20" i="1"/>
  <c r="H20" i="1"/>
  <c r="B16" i="3"/>
  <c r="P18" i="2"/>
  <c r="H18" i="2"/>
  <c r="D16" i="3"/>
  <c r="P19" i="2"/>
  <c r="H19" i="2"/>
  <c r="E16" i="3"/>
  <c r="F16" i="3"/>
  <c r="G16" i="3"/>
  <c r="H16" i="3"/>
  <c r="I16" i="3"/>
  <c r="J16" i="3"/>
  <c r="K16" i="3"/>
  <c r="L16" i="3"/>
  <c r="K17" i="3"/>
  <c r="L17" i="3"/>
  <c r="P17" i="1"/>
  <c r="H17" i="1"/>
  <c r="C18" i="3"/>
  <c r="P16" i="1"/>
  <c r="H16" i="1"/>
  <c r="B18" i="3"/>
  <c r="P14" i="2"/>
  <c r="H14" i="2"/>
  <c r="D18" i="3"/>
  <c r="P15" i="2"/>
  <c r="H15" i="2"/>
  <c r="E18" i="3"/>
  <c r="F18" i="3"/>
  <c r="G18" i="3"/>
  <c r="H18" i="3"/>
  <c r="I18" i="3"/>
  <c r="J18" i="3"/>
  <c r="K18" i="3"/>
  <c r="L18" i="3"/>
  <c r="K19" i="3"/>
  <c r="L19" i="3"/>
  <c r="P23" i="1"/>
  <c r="H23" i="1"/>
  <c r="C20" i="3"/>
  <c r="P22" i="1"/>
  <c r="H22" i="1"/>
  <c r="B20" i="3"/>
  <c r="P20" i="2"/>
  <c r="H20" i="2"/>
  <c r="D20" i="3"/>
  <c r="P21" i="2"/>
  <c r="H21" i="2"/>
  <c r="E20" i="3"/>
  <c r="F20" i="3"/>
  <c r="G20" i="3"/>
  <c r="H20" i="3"/>
  <c r="I20" i="3"/>
  <c r="J20" i="3"/>
  <c r="K20" i="3"/>
  <c r="L20" i="3"/>
  <c r="K21" i="3"/>
  <c r="L21" i="3"/>
  <c r="P25" i="1"/>
  <c r="H25" i="1"/>
  <c r="C22" i="3"/>
  <c r="P24" i="1"/>
  <c r="H24" i="1"/>
  <c r="B22" i="3"/>
  <c r="P22" i="2"/>
  <c r="H22" i="2"/>
  <c r="D22" i="3"/>
  <c r="P23" i="2"/>
  <c r="H23" i="2"/>
  <c r="E22" i="3"/>
  <c r="F22" i="3"/>
  <c r="G22" i="3"/>
  <c r="H22" i="3"/>
  <c r="I22" i="3"/>
  <c r="J22" i="3"/>
  <c r="K22" i="3"/>
  <c r="L22" i="3"/>
  <c r="K23" i="3"/>
  <c r="L23" i="3"/>
  <c r="P27" i="1"/>
  <c r="H27" i="1"/>
  <c r="C24" i="3"/>
  <c r="P26" i="1"/>
  <c r="H26" i="1"/>
  <c r="B24" i="3"/>
  <c r="P24" i="2"/>
  <c r="H24" i="2"/>
  <c r="D24" i="3"/>
  <c r="P25" i="2"/>
  <c r="H25" i="2"/>
  <c r="E24" i="3"/>
  <c r="F24" i="3"/>
  <c r="G24" i="3"/>
  <c r="H24" i="3"/>
  <c r="I24" i="3"/>
  <c r="J24" i="3"/>
  <c r="K24" i="3"/>
  <c r="L24" i="3"/>
  <c r="P4" i="2"/>
  <c r="H4" i="2"/>
  <c r="D4" i="3"/>
  <c r="P6" i="1"/>
  <c r="H6" i="1"/>
  <c r="P7" i="1"/>
  <c r="H7" i="1"/>
  <c r="B4" i="3"/>
  <c r="C4" i="3"/>
  <c r="P5" i="2"/>
  <c r="H5" i="2"/>
  <c r="E4" i="3"/>
  <c r="F4" i="3"/>
  <c r="I4" i="3"/>
  <c r="J4" i="3"/>
  <c r="L4" i="3"/>
  <c r="G4" i="3"/>
  <c r="H4" i="3"/>
  <c r="K4" i="3"/>
  <c r="O9" i="2"/>
  <c r="O21" i="2"/>
  <c r="O11" i="2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6" i="1"/>
  <c r="O4" i="2"/>
  <c r="O5" i="2"/>
  <c r="O6" i="2"/>
  <c r="O7" i="2"/>
  <c r="O8" i="2"/>
  <c r="O10" i="2"/>
  <c r="O12" i="2"/>
  <c r="O13" i="2"/>
  <c r="O14" i="2"/>
  <c r="O15" i="2"/>
  <c r="O16" i="2"/>
  <c r="O17" i="2"/>
  <c r="O18" i="2"/>
  <c r="O19" i="2"/>
  <c r="O20" i="2"/>
  <c r="O22" i="2"/>
  <c r="O23" i="2"/>
  <c r="O24" i="2"/>
  <c r="O25" i="2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6" i="1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4" i="2"/>
</calcChain>
</file>

<file path=xl/sharedStrings.xml><?xml version="1.0" encoding="utf-8"?>
<sst xmlns="http://schemas.openxmlformats.org/spreadsheetml/2006/main" count="223" uniqueCount="94">
  <si>
    <t>Sample (103-105 deg C)</t>
  </si>
  <si>
    <t>Sample (550 deg C)</t>
  </si>
  <si>
    <t>GRAD CLY</t>
  </si>
  <si>
    <t>STATION ID#</t>
  </si>
  <si>
    <t>PHI</t>
  </si>
  <si>
    <t>Tray #</t>
  </si>
  <si>
    <t>Vol (mL)</t>
  </si>
  <si>
    <t>Wt Tray</t>
  </si>
  <si>
    <t>wt Tray + Sample</t>
  </si>
  <si>
    <t xml:space="preserve">Weight 1 </t>
  </si>
  <si>
    <t xml:space="preserve">Weight 2 </t>
  </si>
  <si>
    <t>AVG WT</t>
  </si>
  <si>
    <t>diff</t>
  </si>
  <si>
    <t>Weight 1 (g)</t>
  </si>
  <si>
    <t>Diff</t>
  </si>
  <si>
    <t>mud weight-calgon</t>
  </si>
  <si>
    <t>(g)</t>
  </si>
  <si>
    <t>No Sample</t>
    <phoneticPr fontId="0" type="noConversion"/>
  </si>
  <si>
    <t xml:space="preserve">Sample (103-105 deg C)  </t>
    <phoneticPr fontId="0" type="noConversion"/>
  </si>
  <si>
    <t>GRAD CYL</t>
    <phoneticPr fontId="0" type="noConversion"/>
  </si>
  <si>
    <t>Sample ID</t>
    <phoneticPr fontId="0" type="noConversion"/>
  </si>
  <si>
    <t>Beaker #</t>
    <phoneticPr fontId="0" type="noConversion"/>
  </si>
  <si>
    <t>Diff</t>
    <phoneticPr fontId="0" type="noConversion"/>
  </si>
  <si>
    <t>weight 1</t>
  </si>
  <si>
    <t>weight 2</t>
  </si>
  <si>
    <t xml:space="preserve">AVG wt </t>
  </si>
  <si>
    <t>weight  2</t>
  </si>
  <si>
    <t>Sand Weight</t>
  </si>
  <si>
    <t>Sample</t>
    <phoneticPr fontId="0" type="noConversion"/>
  </si>
  <si>
    <t>4 phi</t>
  </si>
  <si>
    <t>8phi</t>
  </si>
  <si>
    <t>total</t>
  </si>
  <si>
    <t>%clay</t>
  </si>
  <si>
    <t>%silt</t>
  </si>
  <si>
    <t>g</t>
    <phoneticPr fontId="0" type="noConversion"/>
  </si>
  <si>
    <t>g</t>
  </si>
  <si>
    <t>850 or 63</t>
  </si>
  <si>
    <t>sand (850)</t>
  </si>
  <si>
    <t>sand (63)</t>
  </si>
  <si>
    <t>%sand (850)</t>
  </si>
  <si>
    <t>%sand (63)</t>
  </si>
  <si>
    <t>4909_0-1</t>
  </si>
  <si>
    <t>4909_1-2</t>
  </si>
  <si>
    <t>4909_2-3</t>
  </si>
  <si>
    <t>4909_3-4</t>
  </si>
  <si>
    <t>4909_4-5</t>
  </si>
  <si>
    <t>4909_7-8</t>
  </si>
  <si>
    <t>4909_5-6</t>
  </si>
  <si>
    <t>4909_6-7</t>
  </si>
  <si>
    <t>4909_8-9</t>
  </si>
  <si>
    <t>4909_9-10</t>
  </si>
  <si>
    <t>4909_10-12</t>
  </si>
  <si>
    <t>4_4909_0-1</t>
  </si>
  <si>
    <t>8_4909_0-1</t>
  </si>
  <si>
    <t>4_4909_1-2</t>
  </si>
  <si>
    <t>8_4909_1-2</t>
  </si>
  <si>
    <t>4_4909_2-3</t>
  </si>
  <si>
    <t>8_4909_2-3</t>
  </si>
  <si>
    <t>4_4909_3-4</t>
  </si>
  <si>
    <t>8_4909_3-4</t>
  </si>
  <si>
    <t>4_4909_4-5</t>
  </si>
  <si>
    <t>8_4909_4-5</t>
  </si>
  <si>
    <t>4_4909_7-8</t>
  </si>
  <si>
    <t>8_4909_7-8</t>
  </si>
  <si>
    <t>4_4909_5-6</t>
  </si>
  <si>
    <t>8_4909_5-6</t>
  </si>
  <si>
    <t>4_4909_6-7</t>
  </si>
  <si>
    <t>8_4909_6-7</t>
  </si>
  <si>
    <t>4_4909_8-9</t>
  </si>
  <si>
    <t>8_4909_8-9</t>
  </si>
  <si>
    <t>4_4909_9-10</t>
  </si>
  <si>
    <t>8_4909_9-10</t>
  </si>
  <si>
    <t>4_4909_10-12</t>
  </si>
  <si>
    <t>8_4909_10-12</t>
  </si>
  <si>
    <t>Total</t>
  </si>
  <si>
    <t>total sand</t>
  </si>
  <si>
    <t>TDS (g)</t>
  </si>
  <si>
    <t>TDFS (g)</t>
  </si>
  <si>
    <r>
      <t>(mw-0.0103)</t>
    </r>
    <r>
      <rPr>
        <b/>
        <sz val="10"/>
        <rFont val="Verdana"/>
        <family val="2"/>
      </rPr>
      <t>*50</t>
    </r>
  </si>
  <si>
    <t>TFDS (g)</t>
  </si>
  <si>
    <t>Distrubed (no pellets)</t>
  </si>
  <si>
    <t xml:space="preserve">TOTAL DRY SOLIDS </t>
  </si>
  <si>
    <t>PERCENT OF TOTAL  DRY  SOLIDS</t>
  </si>
  <si>
    <t>Total Mud</t>
  </si>
  <si>
    <t>Total Sand (63)</t>
  </si>
  <si>
    <t>Total (TDS)</t>
  </si>
  <si>
    <t>% Mud</t>
  </si>
  <si>
    <t xml:space="preserve">TOTAL FIXED DRY SOLIDS </t>
  </si>
  <si>
    <t>PERCENT OF TOTAL FIXED  DRY  SOLIDS</t>
  </si>
  <si>
    <t>Total (TDFS)</t>
  </si>
  <si>
    <t>%TDFS</t>
  </si>
  <si>
    <t>PERCENT OF TOTAL VOLATILE  DRY  SOLIDS</t>
  </si>
  <si>
    <t>Total (TDVS)</t>
  </si>
  <si>
    <t>%TVFS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</si>
</sst>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Verdana"/>
    </font>
    <font>
      <b/>
      <sz val="14"/>
      <color theme="1"/>
      <name val="Calibri"/>
      <scheme val="minor"/>
    </font>
    <font>
      <b/>
      <sz val="12"/>
      <name val="Verdana"/>
    </font>
    <font>
      <b/>
      <sz val="10"/>
      <color rgb="FF000000"/>
      <name val="Verdana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4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73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/>
    <xf numFmtId="0" fontId="2" fillId="0" borderId="1" xfId="1" applyBorder="1"/>
    <xf numFmtId="164" fontId="5" fillId="0" borderId="1" xfId="1" applyNumberFormat="1" applyFont="1" applyBorder="1" applyAlignment="1">
      <alignment horizontal="center"/>
    </xf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2" fillId="0" borderId="2" xfId="1" applyBorder="1"/>
    <xf numFmtId="0" fontId="3" fillId="0" borderId="2" xfId="1" applyFont="1" applyBorder="1"/>
    <xf numFmtId="164" fontId="3" fillId="0" borderId="0" xfId="1" applyNumberFormat="1" applyFont="1" applyBorder="1"/>
    <xf numFmtId="0" fontId="2" fillId="0" borderId="4" xfId="1" applyBorder="1"/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3" fillId="0" borderId="3" xfId="1" applyFont="1" applyBorder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164" fontId="1" fillId="0" borderId="0" xfId="0" applyNumberFormat="1" applyFont="1"/>
    <xf numFmtId="0" fontId="4" fillId="0" borderId="1" xfId="0" applyFont="1" applyBorder="1"/>
    <xf numFmtId="0" fontId="4" fillId="0" borderId="0" xfId="0" applyFont="1" applyFill="1" applyBorder="1"/>
    <xf numFmtId="0" fontId="0" fillId="0" borderId="0" xfId="0" applyFill="1" applyBorder="1"/>
    <xf numFmtId="164" fontId="0" fillId="0" borderId="1" xfId="0" applyNumberFormat="1" applyBorder="1"/>
    <xf numFmtId="164" fontId="0" fillId="0" borderId="0" xfId="0" applyNumberFormat="1" applyFill="1" applyBorder="1"/>
    <xf numFmtId="164" fontId="0" fillId="0" borderId="2" xfId="0" applyNumberFormat="1" applyBorder="1"/>
    <xf numFmtId="164" fontId="0" fillId="0" borderId="0" xfId="0" applyNumberForma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2" fontId="0" fillId="0" borderId="0" xfId="0" applyNumberFormat="1"/>
    <xf numFmtId="0" fontId="3" fillId="0" borderId="0" xfId="0" applyFont="1" applyFill="1" applyBorder="1"/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2" fillId="0" borderId="0" xfId="1" applyBorder="1" applyAlignment="1"/>
    <xf numFmtId="0" fontId="5" fillId="0" borderId="1" xfId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3" fillId="0" borderId="4" xfId="1" applyNumberFormat="1" applyFont="1" applyBorder="1"/>
    <xf numFmtId="0" fontId="1" fillId="0" borderId="0" xfId="0" applyFont="1"/>
    <xf numFmtId="0" fontId="9" fillId="0" borderId="0" xfId="0" applyFont="1" applyBorder="1"/>
    <xf numFmtId="0" fontId="9" fillId="0" borderId="0" xfId="0" applyFont="1"/>
    <xf numFmtId="0" fontId="9" fillId="0" borderId="2" xfId="0" applyFont="1" applyBorder="1"/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0" xfId="0" applyFont="1"/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Fill="1" applyBorder="1"/>
    <xf numFmtId="0" fontId="10" fillId="0" borderId="2" xfId="0" applyFont="1" applyBorder="1"/>
    <xf numFmtId="0" fontId="12" fillId="0" borderId="2" xfId="0" applyFont="1" applyBorder="1"/>
    <xf numFmtId="0" fontId="12" fillId="0" borderId="0" xfId="0" applyFont="1" applyBorder="1"/>
    <xf numFmtId="0" fontId="12" fillId="0" borderId="0" xfId="0" applyFont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</cellXfs>
  <cellStyles count="1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workbookViewId="0">
      <selection activeCell="E1" sqref="E1:P1048576"/>
    </sheetView>
  </sheetViews>
  <sheetFormatPr baseColWidth="10" defaultColWidth="8.83203125" defaultRowHeight="14" x14ac:dyDescent="0"/>
  <cols>
    <col min="1" max="1" width="11.5" bestFit="1" customWidth="1"/>
    <col min="2" max="2" width="12" bestFit="1" customWidth="1"/>
    <col min="4" max="4" width="12" bestFit="1" customWidth="1"/>
    <col min="5" max="5" width="9.1640625" hidden="1" customWidth="1"/>
    <col min="6" max="6" width="9.1640625" style="20" hidden="1" customWidth="1"/>
    <col min="7" max="7" width="9.1640625" hidden="1" customWidth="1"/>
    <col min="8" max="8" width="9.1640625" style="21" hidden="1" customWidth="1"/>
    <col min="9" max="11" width="9.1640625" hidden="1" customWidth="1"/>
    <col min="12" max="12" width="9.1640625" style="21" hidden="1" customWidth="1"/>
    <col min="13" max="14" width="11.83203125" hidden="1" customWidth="1"/>
    <col min="15" max="15" width="9.1640625" hidden="1" customWidth="1"/>
    <col min="16" max="16" width="9.1640625" style="21" hidden="1" customWidth="1"/>
    <col min="17" max="17" width="21.6640625" bestFit="1" customWidth="1"/>
    <col min="18" max="18" width="8.83203125" style="21"/>
  </cols>
  <sheetData>
    <row r="1" spans="1:18">
      <c r="A1" s="1"/>
      <c r="B1" s="1"/>
      <c r="C1" s="1"/>
      <c r="D1" s="2"/>
      <c r="E1" s="1"/>
      <c r="F1" s="8"/>
      <c r="G1" s="1"/>
      <c r="H1" s="12"/>
      <c r="I1" s="43" t="s">
        <v>0</v>
      </c>
      <c r="J1" s="41"/>
      <c r="K1" s="41"/>
      <c r="L1" s="42"/>
      <c r="M1" s="41" t="s">
        <v>1</v>
      </c>
      <c r="N1" s="41"/>
      <c r="O1" s="41"/>
      <c r="P1" s="42"/>
      <c r="Q1" s="14" t="s">
        <v>76</v>
      </c>
      <c r="R1" s="13" t="s">
        <v>77</v>
      </c>
    </row>
    <row r="2" spans="1:18">
      <c r="A2" s="7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44" t="s">
        <v>7</v>
      </c>
      <c r="G2" s="45"/>
      <c r="H2" s="45"/>
      <c r="I2" s="46" t="s">
        <v>8</v>
      </c>
      <c r="J2" s="39"/>
      <c r="K2" s="39"/>
      <c r="L2" s="40"/>
      <c r="M2" s="39" t="s">
        <v>8</v>
      </c>
      <c r="N2" s="39"/>
      <c r="O2" s="39"/>
      <c r="P2" s="40"/>
      <c r="Q2" s="14"/>
      <c r="R2" s="13"/>
    </row>
    <row r="3" spans="1:18">
      <c r="A3" s="1"/>
      <c r="B3" s="4"/>
      <c r="C3" s="3"/>
      <c r="D3" s="6"/>
      <c r="E3" s="3"/>
      <c r="F3" s="9" t="s">
        <v>9</v>
      </c>
      <c r="G3" s="5" t="s">
        <v>10</v>
      </c>
      <c r="H3" s="10" t="s">
        <v>11</v>
      </c>
      <c r="I3" s="5" t="s">
        <v>9</v>
      </c>
      <c r="J3" s="5" t="s">
        <v>10</v>
      </c>
      <c r="K3" s="5" t="s">
        <v>12</v>
      </c>
      <c r="L3" s="10" t="s">
        <v>11</v>
      </c>
      <c r="M3" s="5" t="s">
        <v>13</v>
      </c>
      <c r="N3" s="5" t="s">
        <v>13</v>
      </c>
      <c r="O3" s="5" t="s">
        <v>14</v>
      </c>
      <c r="P3" s="11" t="s">
        <v>11</v>
      </c>
      <c r="Q3" s="14" t="s">
        <v>15</v>
      </c>
      <c r="R3" s="13"/>
    </row>
    <row r="4" spans="1:18">
      <c r="A4" s="15"/>
      <c r="B4" s="15"/>
      <c r="C4" s="15"/>
      <c r="D4" s="15"/>
      <c r="E4" s="15"/>
      <c r="F4" s="16" t="s">
        <v>16</v>
      </c>
      <c r="G4" s="17" t="s">
        <v>16</v>
      </c>
      <c r="H4" s="18" t="s">
        <v>16</v>
      </c>
      <c r="I4" s="17" t="s">
        <v>16</v>
      </c>
      <c r="J4" s="17" t="s">
        <v>16</v>
      </c>
      <c r="K4" s="17" t="s">
        <v>16</v>
      </c>
      <c r="L4" s="18" t="s">
        <v>16</v>
      </c>
      <c r="M4" s="17" t="s">
        <v>16</v>
      </c>
      <c r="N4" s="17" t="s">
        <v>16</v>
      </c>
      <c r="O4" s="17" t="s">
        <v>16</v>
      </c>
      <c r="P4" s="18" t="s">
        <v>16</v>
      </c>
      <c r="Q4" s="49" t="s">
        <v>78</v>
      </c>
      <c r="R4" s="19"/>
    </row>
    <row r="6" spans="1:18">
      <c r="A6">
        <v>1</v>
      </c>
      <c r="B6">
        <v>4909</v>
      </c>
      <c r="C6">
        <v>4</v>
      </c>
      <c r="D6" t="s">
        <v>52</v>
      </c>
      <c r="E6">
        <v>20</v>
      </c>
      <c r="F6" s="20">
        <v>1.0143</v>
      </c>
      <c r="G6" s="29">
        <v>1.0146999999999999</v>
      </c>
      <c r="H6" s="21">
        <f>(F6+G6)/2</f>
        <v>1.0145</v>
      </c>
      <c r="I6" s="31">
        <v>1.0814999999999999</v>
      </c>
      <c r="J6" s="31">
        <v>1.0813999999999999</v>
      </c>
      <c r="K6" s="33">
        <f>I6-J6</f>
        <v>9.9999999999988987E-5</v>
      </c>
      <c r="L6" s="32">
        <f>(I6+J6)/2</f>
        <v>1.0814499999999998</v>
      </c>
      <c r="M6" s="33">
        <v>1.0762</v>
      </c>
      <c r="N6" s="33">
        <v>1.0760000000000001</v>
      </c>
      <c r="O6" s="33">
        <f>M6-N6</f>
        <v>1.9999999999997797E-4</v>
      </c>
      <c r="P6" s="21">
        <f>(M6+N6)/2</f>
        <v>1.0761000000000001</v>
      </c>
      <c r="Q6">
        <f>((L6-H6)-0.0103)*50</f>
        <v>2.832499999999992</v>
      </c>
      <c r="R6">
        <f>((P6-H6)-0.0103)*50</f>
        <v>2.5650000000000048</v>
      </c>
    </row>
    <row r="7" spans="1:18">
      <c r="B7">
        <v>4909</v>
      </c>
      <c r="C7">
        <v>8</v>
      </c>
      <c r="D7" t="s">
        <v>53</v>
      </c>
      <c r="E7">
        <v>20</v>
      </c>
      <c r="F7" s="20">
        <v>0.98619999999999997</v>
      </c>
      <c r="G7" s="29">
        <v>0.98640000000000005</v>
      </c>
      <c r="H7" s="21">
        <f t="shared" ref="H7:H27" si="0">(F7+G7)/2</f>
        <v>0.98629999999999995</v>
      </c>
      <c r="I7" s="31">
        <v>1.0282</v>
      </c>
      <c r="J7" s="31">
        <v>1.028</v>
      </c>
      <c r="K7" s="33">
        <f t="shared" ref="K7:K27" si="1">I7-J7</f>
        <v>1.9999999999997797E-4</v>
      </c>
      <c r="L7" s="32">
        <f t="shared" ref="L7:L27" si="2">(I7+J7)/2</f>
        <v>1.0281</v>
      </c>
      <c r="M7" s="33">
        <v>1.0238</v>
      </c>
      <c r="N7" s="33">
        <v>1.0238</v>
      </c>
      <c r="O7" s="33">
        <f t="shared" ref="O7:O27" si="3">M7-N7</f>
        <v>0</v>
      </c>
      <c r="P7" s="21">
        <f t="shared" ref="P7:P27" si="4">(M7+N7)/2</f>
        <v>1.0238</v>
      </c>
      <c r="Q7">
        <f t="shared" ref="Q7:Q27" si="5">((L7-H7)-0.0103)*50</f>
        <v>1.5750000000000028</v>
      </c>
      <c r="R7">
        <f t="shared" ref="R7:R27" si="6">((P7-H7)-0.0103)*50</f>
        <v>1.3600000000000045</v>
      </c>
    </row>
    <row r="8" spans="1:18">
      <c r="A8">
        <v>2</v>
      </c>
      <c r="B8">
        <v>4909</v>
      </c>
      <c r="C8">
        <v>4</v>
      </c>
      <c r="D8" t="s">
        <v>54</v>
      </c>
      <c r="E8">
        <v>20</v>
      </c>
      <c r="F8" s="20">
        <v>0.9849</v>
      </c>
      <c r="G8" s="29">
        <v>0.9849</v>
      </c>
      <c r="H8" s="21">
        <f t="shared" si="0"/>
        <v>0.9849</v>
      </c>
      <c r="I8" s="31">
        <v>1.0661</v>
      </c>
      <c r="J8" s="31">
        <v>1.0657000000000001</v>
      </c>
      <c r="K8" s="33">
        <f t="shared" si="1"/>
        <v>3.9999999999995595E-4</v>
      </c>
      <c r="L8" s="32">
        <f t="shared" si="2"/>
        <v>1.0659000000000001</v>
      </c>
      <c r="M8" s="33">
        <v>1.0583</v>
      </c>
      <c r="N8" s="33">
        <v>1.0587</v>
      </c>
      <c r="O8" s="33">
        <f t="shared" si="3"/>
        <v>-3.9999999999995595E-4</v>
      </c>
      <c r="P8" s="21">
        <f t="shared" si="4"/>
        <v>1.0585</v>
      </c>
      <c r="Q8">
        <f t="shared" si="5"/>
        <v>3.5350000000000033</v>
      </c>
      <c r="R8">
        <f t="shared" si="6"/>
        <v>3.1649999999999996</v>
      </c>
    </row>
    <row r="9" spans="1:18">
      <c r="B9">
        <v>4909</v>
      </c>
      <c r="C9">
        <v>8</v>
      </c>
      <c r="D9" t="s">
        <v>55</v>
      </c>
      <c r="E9">
        <v>20</v>
      </c>
      <c r="F9" s="20">
        <v>1.0063</v>
      </c>
      <c r="G9" s="29">
        <v>1.0064</v>
      </c>
      <c r="H9" s="21">
        <f t="shared" si="0"/>
        <v>1.0063499999999999</v>
      </c>
      <c r="I9" s="31">
        <v>1.0585</v>
      </c>
      <c r="J9" s="31">
        <v>1.0580000000000001</v>
      </c>
      <c r="K9" s="33">
        <f t="shared" si="1"/>
        <v>4.9999999999994493E-4</v>
      </c>
      <c r="L9" s="32">
        <f t="shared" si="2"/>
        <v>1.0582500000000001</v>
      </c>
      <c r="M9" s="33">
        <v>1.0522</v>
      </c>
      <c r="N9" s="33">
        <v>1.0521</v>
      </c>
      <c r="O9" s="33">
        <f t="shared" si="3"/>
        <v>9.9999999999988987E-5</v>
      </c>
      <c r="P9" s="21">
        <f t="shared" si="4"/>
        <v>1.0521500000000001</v>
      </c>
      <c r="Q9">
        <f t="shared" si="5"/>
        <v>2.0800000000000138</v>
      </c>
      <c r="R9">
        <f t="shared" si="6"/>
        <v>1.7750000000000141</v>
      </c>
    </row>
    <row r="10" spans="1:18">
      <c r="A10">
        <v>3</v>
      </c>
      <c r="B10">
        <v>4909</v>
      </c>
      <c r="C10">
        <v>4</v>
      </c>
      <c r="D10" t="s">
        <v>56</v>
      </c>
      <c r="E10">
        <v>20</v>
      </c>
      <c r="F10" s="20">
        <v>1.0149999999999999</v>
      </c>
      <c r="G10" s="29">
        <v>1.0150999999999999</v>
      </c>
      <c r="H10" s="21">
        <f t="shared" si="0"/>
        <v>1.01505</v>
      </c>
      <c r="I10" s="31">
        <v>1.0982000000000001</v>
      </c>
      <c r="J10" s="31">
        <v>1.0985</v>
      </c>
      <c r="K10" s="33">
        <f t="shared" si="1"/>
        <v>-2.9999999999996696E-4</v>
      </c>
      <c r="L10" s="32">
        <f t="shared" si="2"/>
        <v>1.0983499999999999</v>
      </c>
      <c r="M10" s="33">
        <v>1.0908</v>
      </c>
      <c r="N10" s="33">
        <v>1.0909</v>
      </c>
      <c r="O10" s="33">
        <f t="shared" si="3"/>
        <v>-9.9999999999988987E-5</v>
      </c>
      <c r="P10" s="21">
        <f t="shared" si="4"/>
        <v>1.0908500000000001</v>
      </c>
      <c r="Q10">
        <f t="shared" si="5"/>
        <v>3.6499999999999964</v>
      </c>
      <c r="R10">
        <f t="shared" si="6"/>
        <v>3.2750000000000044</v>
      </c>
    </row>
    <row r="11" spans="1:18">
      <c r="B11">
        <v>4909</v>
      </c>
      <c r="C11">
        <v>8</v>
      </c>
      <c r="D11" t="s">
        <v>57</v>
      </c>
      <c r="E11">
        <v>20</v>
      </c>
      <c r="F11" s="20">
        <v>1.0085999999999999</v>
      </c>
      <c r="G11" s="29">
        <v>1.0085999999999999</v>
      </c>
      <c r="H11" s="21">
        <f t="shared" si="0"/>
        <v>1.0085999999999999</v>
      </c>
      <c r="I11" s="31">
        <v>1.0642</v>
      </c>
      <c r="J11" s="31">
        <v>1.0644</v>
      </c>
      <c r="K11" s="33">
        <f t="shared" si="1"/>
        <v>-1.9999999999997797E-4</v>
      </c>
      <c r="L11" s="32">
        <f t="shared" si="2"/>
        <v>1.0643</v>
      </c>
      <c r="M11" s="33">
        <v>1.0571999999999999</v>
      </c>
      <c r="N11" s="33">
        <v>1.0575000000000001</v>
      </c>
      <c r="O11" s="33">
        <f t="shared" si="3"/>
        <v>-3.00000000000189E-4</v>
      </c>
      <c r="P11" s="21">
        <f t="shared" si="4"/>
        <v>1.05735</v>
      </c>
      <c r="Q11">
        <f t="shared" si="5"/>
        <v>2.270000000000004</v>
      </c>
      <c r="R11">
        <f t="shared" si="6"/>
        <v>1.9225000000000034</v>
      </c>
    </row>
    <row r="12" spans="1:18">
      <c r="A12">
        <v>4</v>
      </c>
      <c r="B12">
        <v>4909</v>
      </c>
      <c r="C12">
        <v>4</v>
      </c>
      <c r="D12" t="s">
        <v>58</v>
      </c>
      <c r="E12">
        <v>20</v>
      </c>
      <c r="F12" s="20">
        <v>0.99319999999999997</v>
      </c>
      <c r="G12" s="29">
        <v>0.99319999999999997</v>
      </c>
      <c r="H12" s="21">
        <f t="shared" si="0"/>
        <v>0.99319999999999997</v>
      </c>
      <c r="I12" s="31">
        <v>1.0906</v>
      </c>
      <c r="J12" s="31">
        <v>1.0908</v>
      </c>
      <c r="K12" s="33">
        <f t="shared" si="1"/>
        <v>-1.9999999999997797E-4</v>
      </c>
      <c r="L12" s="32">
        <f t="shared" si="2"/>
        <v>1.0907</v>
      </c>
      <c r="M12" s="33">
        <v>1.0815999999999999</v>
      </c>
      <c r="N12" s="33">
        <v>1.0821000000000001</v>
      </c>
      <c r="O12" s="33">
        <f t="shared" si="3"/>
        <v>-5.0000000000016698E-4</v>
      </c>
      <c r="P12" s="21">
        <f t="shared" si="4"/>
        <v>1.08185</v>
      </c>
      <c r="Q12">
        <f t="shared" si="5"/>
        <v>4.3600000000000012</v>
      </c>
      <c r="R12">
        <f t="shared" si="6"/>
        <v>3.9175</v>
      </c>
    </row>
    <row r="13" spans="1:18">
      <c r="B13">
        <v>4909</v>
      </c>
      <c r="C13">
        <v>8</v>
      </c>
      <c r="D13" t="s">
        <v>59</v>
      </c>
      <c r="E13">
        <v>20</v>
      </c>
      <c r="F13" s="20">
        <v>1.0135000000000001</v>
      </c>
      <c r="G13" s="29">
        <v>1.0133000000000001</v>
      </c>
      <c r="H13" s="21">
        <f t="shared" si="0"/>
        <v>1.0134000000000001</v>
      </c>
      <c r="I13" s="31">
        <v>1.0766</v>
      </c>
      <c r="J13" s="31">
        <v>1.0768</v>
      </c>
      <c r="K13" s="33">
        <f t="shared" si="1"/>
        <v>-1.9999999999997797E-4</v>
      </c>
      <c r="L13" s="32">
        <f t="shared" si="2"/>
        <v>1.0767</v>
      </c>
      <c r="M13" s="33">
        <v>1.0687</v>
      </c>
      <c r="N13" s="33">
        <v>1.0690999999999999</v>
      </c>
      <c r="O13" s="33">
        <f t="shared" si="3"/>
        <v>-3.9999999999995595E-4</v>
      </c>
      <c r="P13" s="21">
        <f t="shared" si="4"/>
        <v>1.0689</v>
      </c>
      <c r="Q13">
        <f t="shared" si="5"/>
        <v>2.6499999999999955</v>
      </c>
      <c r="R13">
        <f t="shared" si="6"/>
        <v>2.259999999999994</v>
      </c>
    </row>
    <row r="14" spans="1:18">
      <c r="A14">
        <v>5</v>
      </c>
      <c r="B14">
        <v>4909</v>
      </c>
      <c r="C14">
        <v>4</v>
      </c>
      <c r="D14" t="s">
        <v>60</v>
      </c>
      <c r="E14">
        <v>20</v>
      </c>
      <c r="F14" s="20">
        <v>0.99250000000000005</v>
      </c>
      <c r="G14" s="29">
        <v>0.99239999999999995</v>
      </c>
      <c r="H14" s="21">
        <f t="shared" si="0"/>
        <v>0.99245000000000005</v>
      </c>
      <c r="I14" s="31">
        <v>1.1014999999999999</v>
      </c>
      <c r="J14" s="31">
        <v>1.1017999999999999</v>
      </c>
      <c r="K14" s="33">
        <f t="shared" si="1"/>
        <v>-2.9999999999996696E-4</v>
      </c>
      <c r="L14" s="32">
        <f t="shared" si="2"/>
        <v>1.1016499999999998</v>
      </c>
      <c r="M14" s="33">
        <v>1.0919000000000001</v>
      </c>
      <c r="N14" s="33">
        <v>1.0924</v>
      </c>
      <c r="O14" s="33">
        <f t="shared" si="3"/>
        <v>-4.9999999999994493E-4</v>
      </c>
      <c r="P14" s="21">
        <f t="shared" si="4"/>
        <v>1.0921500000000002</v>
      </c>
      <c r="Q14">
        <f t="shared" si="5"/>
        <v>4.944999999999987</v>
      </c>
      <c r="R14">
        <f t="shared" si="6"/>
        <v>4.470000000000006</v>
      </c>
    </row>
    <row r="15" spans="1:18">
      <c r="B15">
        <v>4909</v>
      </c>
      <c r="C15">
        <v>8</v>
      </c>
      <c r="D15" t="s">
        <v>61</v>
      </c>
      <c r="E15">
        <v>20</v>
      </c>
      <c r="F15" s="20">
        <v>0.98780000000000001</v>
      </c>
      <c r="G15" s="29">
        <v>0.98799999999999999</v>
      </c>
      <c r="H15" s="21">
        <f t="shared" si="0"/>
        <v>0.9879</v>
      </c>
      <c r="I15" s="31">
        <v>1.0564</v>
      </c>
      <c r="J15" s="31">
        <v>1.0564</v>
      </c>
      <c r="K15" s="33">
        <f t="shared" si="1"/>
        <v>0</v>
      </c>
      <c r="L15" s="32">
        <f t="shared" si="2"/>
        <v>1.0564</v>
      </c>
      <c r="M15" s="33">
        <v>1.0478000000000001</v>
      </c>
      <c r="N15" s="33">
        <v>1.0479000000000001</v>
      </c>
      <c r="O15" s="33">
        <f t="shared" si="3"/>
        <v>-9.9999999999988987E-5</v>
      </c>
      <c r="P15" s="21">
        <f t="shared" si="4"/>
        <v>1.0478499999999999</v>
      </c>
      <c r="Q15">
        <f t="shared" si="5"/>
        <v>2.91</v>
      </c>
      <c r="R15">
        <f t="shared" si="6"/>
        <v>2.4824999999999973</v>
      </c>
    </row>
    <row r="16" spans="1:18">
      <c r="A16">
        <v>6</v>
      </c>
      <c r="B16">
        <v>4909</v>
      </c>
      <c r="C16">
        <v>4</v>
      </c>
      <c r="D16" t="s">
        <v>62</v>
      </c>
      <c r="E16">
        <v>20</v>
      </c>
      <c r="F16" s="20">
        <v>1.0016</v>
      </c>
      <c r="G16" s="29">
        <v>1.0017</v>
      </c>
      <c r="H16" s="21">
        <f t="shared" si="0"/>
        <v>1.0016500000000002</v>
      </c>
      <c r="I16" s="31">
        <v>1.1044</v>
      </c>
      <c r="J16" s="31">
        <v>1.1040000000000001</v>
      </c>
      <c r="K16" s="33">
        <f t="shared" si="1"/>
        <v>3.9999999999995595E-4</v>
      </c>
      <c r="L16" s="32">
        <f t="shared" si="2"/>
        <v>1.1042000000000001</v>
      </c>
      <c r="M16" s="33">
        <v>1.0954999999999999</v>
      </c>
      <c r="N16" s="33">
        <v>1.0959000000000001</v>
      </c>
      <c r="O16" s="33">
        <f t="shared" si="3"/>
        <v>-4.0000000000017799E-4</v>
      </c>
      <c r="P16" s="21">
        <f t="shared" si="4"/>
        <v>1.0956999999999999</v>
      </c>
      <c r="Q16">
        <f t="shared" si="5"/>
        <v>4.6124999999999954</v>
      </c>
      <c r="R16">
        <f t="shared" si="6"/>
        <v>4.1874999999999867</v>
      </c>
    </row>
    <row r="17" spans="1:18">
      <c r="B17">
        <v>4909</v>
      </c>
      <c r="C17">
        <v>8</v>
      </c>
      <c r="D17" t="s">
        <v>63</v>
      </c>
      <c r="E17">
        <v>20</v>
      </c>
      <c r="F17" s="20">
        <v>0.97989999999999999</v>
      </c>
      <c r="G17" s="29">
        <v>0.98019999999999996</v>
      </c>
      <c r="H17" s="21">
        <f t="shared" si="0"/>
        <v>0.98004999999999998</v>
      </c>
      <c r="I17" s="31">
        <v>1.0403</v>
      </c>
      <c r="J17" s="31">
        <v>1.0398000000000001</v>
      </c>
      <c r="K17" s="33">
        <f t="shared" si="1"/>
        <v>4.9999999999994493E-4</v>
      </c>
      <c r="L17" s="32">
        <f t="shared" si="2"/>
        <v>1.0400499999999999</v>
      </c>
      <c r="M17" s="33">
        <v>1.0327999999999999</v>
      </c>
      <c r="N17" s="33">
        <v>1.0331999999999999</v>
      </c>
      <c r="O17" s="33">
        <f t="shared" si="3"/>
        <v>-3.9999999999995595E-4</v>
      </c>
      <c r="P17" s="21">
        <f t="shared" si="4"/>
        <v>1.0329999999999999</v>
      </c>
      <c r="Q17">
        <f t="shared" si="5"/>
        <v>2.4849999999999968</v>
      </c>
      <c r="R17">
        <f t="shared" si="6"/>
        <v>2.1324999999999967</v>
      </c>
    </row>
    <row r="18" spans="1:18">
      <c r="A18">
        <v>7</v>
      </c>
      <c r="B18">
        <v>4909</v>
      </c>
      <c r="C18">
        <v>4</v>
      </c>
      <c r="D18" t="s">
        <v>64</v>
      </c>
      <c r="E18">
        <v>20</v>
      </c>
      <c r="F18" s="20">
        <v>1.0075000000000001</v>
      </c>
      <c r="G18" s="29">
        <v>1.0072000000000001</v>
      </c>
      <c r="H18" s="21">
        <f t="shared" si="0"/>
        <v>1.0073500000000002</v>
      </c>
      <c r="I18" s="31">
        <v>1.0972999999999999</v>
      </c>
      <c r="J18" s="31">
        <v>1.0971</v>
      </c>
      <c r="K18" s="33">
        <f t="shared" si="1"/>
        <v>1.9999999999997797E-4</v>
      </c>
      <c r="L18" s="32">
        <f t="shared" si="2"/>
        <v>1.0972</v>
      </c>
      <c r="M18" s="33">
        <v>1.0892999999999999</v>
      </c>
      <c r="N18" s="33">
        <v>1.0893999999999999</v>
      </c>
      <c r="O18" s="33">
        <f t="shared" si="3"/>
        <v>-9.9999999999988987E-5</v>
      </c>
      <c r="P18" s="21">
        <f t="shared" si="4"/>
        <v>1.08935</v>
      </c>
      <c r="Q18">
        <f t="shared" si="5"/>
        <v>3.977499999999988</v>
      </c>
      <c r="R18">
        <f t="shared" si="6"/>
        <v>3.5849999999999924</v>
      </c>
    </row>
    <row r="19" spans="1:18">
      <c r="B19">
        <v>4909</v>
      </c>
      <c r="C19">
        <v>8</v>
      </c>
      <c r="D19" t="s">
        <v>65</v>
      </c>
      <c r="E19">
        <v>20</v>
      </c>
      <c r="F19" s="20">
        <v>1.0116000000000001</v>
      </c>
      <c r="G19" s="29">
        <v>1.0113000000000001</v>
      </c>
      <c r="H19" s="21">
        <f t="shared" si="0"/>
        <v>1.01145</v>
      </c>
      <c r="I19" s="31">
        <v>1.0681</v>
      </c>
      <c r="J19" s="31">
        <v>1.0677000000000001</v>
      </c>
      <c r="K19" s="33">
        <f t="shared" si="1"/>
        <v>3.9999999999995595E-4</v>
      </c>
      <c r="L19" s="32">
        <f t="shared" si="2"/>
        <v>1.0679000000000001</v>
      </c>
      <c r="M19" s="33">
        <v>1.0608</v>
      </c>
      <c r="N19" s="33">
        <v>1.0610999999999999</v>
      </c>
      <c r="O19" s="33">
        <f t="shared" si="3"/>
        <v>-2.9999999999996696E-4</v>
      </c>
      <c r="P19" s="21">
        <f t="shared" si="4"/>
        <v>1.0609500000000001</v>
      </c>
      <c r="Q19">
        <f t="shared" si="5"/>
        <v>2.3075000000000054</v>
      </c>
      <c r="R19">
        <f t="shared" si="6"/>
        <v>1.9600000000000048</v>
      </c>
    </row>
    <row r="20" spans="1:18">
      <c r="A20">
        <v>8</v>
      </c>
      <c r="B20">
        <v>4909</v>
      </c>
      <c r="C20">
        <v>4</v>
      </c>
      <c r="D20" t="s">
        <v>66</v>
      </c>
      <c r="E20">
        <v>20</v>
      </c>
      <c r="F20" s="20">
        <v>0.97660000000000002</v>
      </c>
      <c r="G20" s="29">
        <v>0.97689999999999999</v>
      </c>
      <c r="H20" s="21">
        <f t="shared" si="0"/>
        <v>0.97675000000000001</v>
      </c>
      <c r="I20" s="31">
        <v>1.0693999999999999</v>
      </c>
      <c r="J20" s="31">
        <v>1.0692999999999999</v>
      </c>
      <c r="K20" s="33">
        <f t="shared" si="1"/>
        <v>9.9999999999988987E-5</v>
      </c>
      <c r="L20" s="32">
        <f t="shared" si="2"/>
        <v>1.06935</v>
      </c>
      <c r="M20" s="33">
        <v>1.0616000000000001</v>
      </c>
      <c r="N20" s="33">
        <v>1.0619000000000001</v>
      </c>
      <c r="O20" s="33">
        <f t="shared" si="3"/>
        <v>-2.9999999999996696E-4</v>
      </c>
      <c r="P20" s="21">
        <f t="shared" si="4"/>
        <v>1.06175</v>
      </c>
      <c r="Q20">
        <f t="shared" si="5"/>
        <v>4.1150000000000002</v>
      </c>
      <c r="R20">
        <f t="shared" si="6"/>
        <v>3.7349999999999981</v>
      </c>
    </row>
    <row r="21" spans="1:18">
      <c r="B21">
        <v>4909</v>
      </c>
      <c r="C21">
        <v>8</v>
      </c>
      <c r="D21" t="s">
        <v>67</v>
      </c>
      <c r="E21">
        <v>20</v>
      </c>
      <c r="F21" s="20">
        <v>0.99839999999999995</v>
      </c>
      <c r="G21" s="29">
        <v>0.99870000000000003</v>
      </c>
      <c r="H21" s="21">
        <f t="shared" si="0"/>
        <v>0.99855000000000005</v>
      </c>
      <c r="I21" s="31">
        <v>1.0553999999999999</v>
      </c>
      <c r="J21" s="31">
        <v>1.0551999999999999</v>
      </c>
      <c r="K21" s="33">
        <f t="shared" si="1"/>
        <v>1.9999999999997797E-4</v>
      </c>
      <c r="L21" s="32">
        <f t="shared" si="2"/>
        <v>1.0552999999999999</v>
      </c>
      <c r="M21" s="33">
        <v>1.0481</v>
      </c>
      <c r="N21" s="33">
        <v>1.0486</v>
      </c>
      <c r="O21" s="33">
        <f t="shared" si="3"/>
        <v>-4.9999999999994493E-4</v>
      </c>
      <c r="P21" s="21">
        <f t="shared" si="4"/>
        <v>1.0483500000000001</v>
      </c>
      <c r="Q21">
        <f t="shared" si="5"/>
        <v>2.3224999999999927</v>
      </c>
      <c r="R21">
        <f t="shared" si="6"/>
        <v>1.9750000000000032</v>
      </c>
    </row>
    <row r="22" spans="1:18">
      <c r="A22">
        <v>9</v>
      </c>
      <c r="B22">
        <v>4909</v>
      </c>
      <c r="C22">
        <v>4</v>
      </c>
      <c r="D22" t="s">
        <v>68</v>
      </c>
      <c r="E22">
        <v>20</v>
      </c>
      <c r="F22" s="20">
        <v>0.97250000000000003</v>
      </c>
      <c r="G22" s="29">
        <v>0.97250000000000003</v>
      </c>
      <c r="H22" s="21">
        <f t="shared" si="0"/>
        <v>0.97250000000000003</v>
      </c>
      <c r="I22" s="31">
        <v>1.0764</v>
      </c>
      <c r="J22" s="31">
        <v>1.0763</v>
      </c>
      <c r="K22" s="33">
        <f t="shared" si="1"/>
        <v>9.9999999999988987E-5</v>
      </c>
      <c r="L22" s="32">
        <f t="shared" si="2"/>
        <v>1.0763500000000001</v>
      </c>
      <c r="M22" s="33">
        <v>1.0678000000000001</v>
      </c>
      <c r="N22" s="33">
        <v>1.0681</v>
      </c>
      <c r="O22" s="33">
        <f t="shared" si="3"/>
        <v>-2.9999999999996696E-4</v>
      </c>
      <c r="P22" s="21">
        <f t="shared" si="4"/>
        <v>1.0679500000000002</v>
      </c>
      <c r="Q22">
        <f t="shared" si="5"/>
        <v>4.6775000000000055</v>
      </c>
      <c r="R22">
        <f t="shared" si="6"/>
        <v>4.2575000000000074</v>
      </c>
    </row>
    <row r="23" spans="1:18">
      <c r="B23">
        <v>4909</v>
      </c>
      <c r="C23">
        <v>8</v>
      </c>
      <c r="D23" t="s">
        <v>69</v>
      </c>
      <c r="E23">
        <v>20</v>
      </c>
      <c r="F23" s="20">
        <v>0.99199999999999999</v>
      </c>
      <c r="G23" s="29">
        <v>0.9919</v>
      </c>
      <c r="H23" s="21">
        <f t="shared" si="0"/>
        <v>0.99195</v>
      </c>
      <c r="I23" s="31">
        <v>1.0537000000000001</v>
      </c>
      <c r="J23" s="31">
        <v>1.0536000000000001</v>
      </c>
      <c r="K23" s="33">
        <f t="shared" si="1"/>
        <v>9.9999999999988987E-5</v>
      </c>
      <c r="L23" s="32">
        <f t="shared" si="2"/>
        <v>1.0536500000000002</v>
      </c>
      <c r="M23" s="33">
        <v>1.0463</v>
      </c>
      <c r="N23" s="33">
        <v>1.0468</v>
      </c>
      <c r="O23" s="33">
        <f t="shared" si="3"/>
        <v>-4.9999999999994493E-4</v>
      </c>
      <c r="P23" s="21">
        <f t="shared" si="4"/>
        <v>1.0465499999999999</v>
      </c>
      <c r="Q23">
        <f t="shared" si="5"/>
        <v>2.5700000000000096</v>
      </c>
      <c r="R23">
        <f t="shared" si="6"/>
        <v>2.2149999999999932</v>
      </c>
    </row>
    <row r="24" spans="1:18">
      <c r="A24">
        <v>10</v>
      </c>
      <c r="B24">
        <v>4909</v>
      </c>
      <c r="C24">
        <v>4</v>
      </c>
      <c r="D24" t="s">
        <v>70</v>
      </c>
      <c r="E24">
        <v>20</v>
      </c>
      <c r="F24" s="20">
        <v>1.0046999999999999</v>
      </c>
      <c r="G24" s="29">
        <v>1.0044999999999999</v>
      </c>
      <c r="H24" s="21">
        <f t="shared" si="0"/>
        <v>1.0045999999999999</v>
      </c>
      <c r="I24" s="31">
        <v>1.1106</v>
      </c>
      <c r="J24" s="31">
        <v>1.1106</v>
      </c>
      <c r="K24" s="33">
        <f t="shared" si="1"/>
        <v>0</v>
      </c>
      <c r="L24" s="32">
        <f t="shared" si="2"/>
        <v>1.1106</v>
      </c>
      <c r="M24" s="33">
        <v>1.1020000000000001</v>
      </c>
      <c r="N24" s="33">
        <v>1.1023000000000001</v>
      </c>
      <c r="O24" s="33">
        <f t="shared" si="3"/>
        <v>-2.9999999999996696E-4</v>
      </c>
      <c r="P24" s="21">
        <f t="shared" si="4"/>
        <v>1.10215</v>
      </c>
      <c r="Q24">
        <f t="shared" si="5"/>
        <v>4.7850000000000046</v>
      </c>
      <c r="R24">
        <f t="shared" si="6"/>
        <v>4.3625000000000007</v>
      </c>
    </row>
    <row r="25" spans="1:18">
      <c r="B25">
        <v>4909</v>
      </c>
      <c r="C25">
        <v>8</v>
      </c>
      <c r="D25" t="s">
        <v>71</v>
      </c>
      <c r="E25">
        <v>20</v>
      </c>
      <c r="F25" s="20">
        <v>1.0145</v>
      </c>
      <c r="G25" s="29">
        <v>1.0145</v>
      </c>
      <c r="H25" s="21">
        <f t="shared" si="0"/>
        <v>1.0145</v>
      </c>
      <c r="I25" s="31">
        <v>1.0752999999999999</v>
      </c>
      <c r="J25" s="31">
        <v>1.0749</v>
      </c>
      <c r="K25" s="33">
        <f t="shared" si="1"/>
        <v>3.9999999999995595E-4</v>
      </c>
      <c r="L25" s="32">
        <f t="shared" si="2"/>
        <v>1.0750999999999999</v>
      </c>
      <c r="M25" s="33">
        <v>1.0679000000000001</v>
      </c>
      <c r="N25" s="33">
        <v>1.0682</v>
      </c>
      <c r="O25" s="33">
        <f t="shared" si="3"/>
        <v>-2.9999999999996696E-4</v>
      </c>
      <c r="P25" s="21">
        <f t="shared" si="4"/>
        <v>1.0680499999999999</v>
      </c>
      <c r="Q25">
        <f t="shared" si="5"/>
        <v>2.5149999999999992</v>
      </c>
      <c r="R25">
        <f t="shared" si="6"/>
        <v>2.1624999999999992</v>
      </c>
    </row>
    <row r="26" spans="1:18">
      <c r="A26">
        <v>11</v>
      </c>
      <c r="B26">
        <v>4909</v>
      </c>
      <c r="C26">
        <v>4</v>
      </c>
      <c r="D26" t="s">
        <v>72</v>
      </c>
      <c r="E26">
        <v>20</v>
      </c>
      <c r="F26" s="20">
        <v>1.0295000000000001</v>
      </c>
      <c r="G26" s="29">
        <v>1.0297000000000001</v>
      </c>
      <c r="H26" s="21">
        <f t="shared" si="0"/>
        <v>1.0296000000000001</v>
      </c>
      <c r="I26" s="31">
        <v>1.145</v>
      </c>
      <c r="J26" s="31">
        <v>1.1449</v>
      </c>
      <c r="K26" s="33">
        <f t="shared" si="1"/>
        <v>9.9999999999988987E-5</v>
      </c>
      <c r="L26" s="32">
        <f t="shared" si="2"/>
        <v>1.1449500000000001</v>
      </c>
      <c r="M26" s="33">
        <v>1.1367</v>
      </c>
      <c r="N26" s="33">
        <v>1.137</v>
      </c>
      <c r="O26" s="33">
        <f t="shared" si="3"/>
        <v>-2.9999999999996696E-4</v>
      </c>
      <c r="P26" s="21">
        <f t="shared" si="4"/>
        <v>1.1368499999999999</v>
      </c>
      <c r="Q26">
        <f t="shared" si="5"/>
        <v>5.2525000000000031</v>
      </c>
      <c r="R26">
        <f t="shared" si="6"/>
        <v>4.8474999999999921</v>
      </c>
    </row>
    <row r="27" spans="1:18">
      <c r="B27">
        <v>4909</v>
      </c>
      <c r="C27">
        <v>8</v>
      </c>
      <c r="D27" t="s">
        <v>73</v>
      </c>
      <c r="E27">
        <v>20</v>
      </c>
      <c r="F27" s="20">
        <v>0.98839999999999995</v>
      </c>
      <c r="G27" s="29">
        <v>0.98799999999999999</v>
      </c>
      <c r="H27" s="21">
        <f t="shared" si="0"/>
        <v>0.98819999999999997</v>
      </c>
      <c r="I27" s="31">
        <v>1.0539000000000001</v>
      </c>
      <c r="J27" s="31">
        <v>1.0542</v>
      </c>
      <c r="K27" s="33">
        <f t="shared" si="1"/>
        <v>-2.9999999999996696E-4</v>
      </c>
      <c r="L27" s="32">
        <f t="shared" si="2"/>
        <v>1.0540500000000002</v>
      </c>
      <c r="M27" s="33">
        <v>1.0467</v>
      </c>
      <c r="N27" s="33">
        <v>1.0468</v>
      </c>
      <c r="O27" s="33">
        <f t="shared" si="3"/>
        <v>-9.9999999999988987E-5</v>
      </c>
      <c r="P27" s="21">
        <f t="shared" si="4"/>
        <v>1.0467499999999998</v>
      </c>
      <c r="Q27">
        <f t="shared" si="5"/>
        <v>2.7775000000000092</v>
      </c>
      <c r="R27">
        <f t="shared" si="6"/>
        <v>2.4124999999999939</v>
      </c>
    </row>
  </sheetData>
  <mergeCells count="5">
    <mergeCell ref="M2:P2"/>
    <mergeCell ref="M1:P1"/>
    <mergeCell ref="I1:L1"/>
    <mergeCell ref="F2:H2"/>
    <mergeCell ref="I2:L2"/>
  </mergeCells>
  <pageMargins left="0.7" right="0.7" top="0.75" bottom="0.75" header="0.3" footer="0.3"/>
  <pageSetup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5"/>
  <sheetViews>
    <sheetView workbookViewId="0">
      <selection activeCell="B4" sqref="B4:B24"/>
    </sheetView>
  </sheetViews>
  <sheetFormatPr baseColWidth="10" defaultColWidth="8.83203125" defaultRowHeight="14" x14ac:dyDescent="0"/>
  <cols>
    <col min="1" max="1" width="11.5" bestFit="1" customWidth="1"/>
    <col min="2" max="2" width="11.83203125" bestFit="1" customWidth="1"/>
    <col min="3" max="3" width="11.83203125" customWidth="1"/>
    <col min="4" max="4" width="10.6640625" hidden="1" customWidth="1"/>
    <col min="5" max="5" width="13.6640625" style="20" hidden="1" customWidth="1"/>
    <col min="6" max="7" width="13.6640625" hidden="1" customWidth="1"/>
    <col min="8" max="8" width="16.6640625" style="21" hidden="1" customWidth="1"/>
    <col min="9" max="9" width="25.6640625" hidden="1" customWidth="1"/>
    <col min="10" max="10" width="10.1640625" hidden="1" customWidth="1"/>
    <col min="11" max="11" width="9.1640625" hidden="1" customWidth="1"/>
    <col min="12" max="12" width="16.6640625" style="21" hidden="1" customWidth="1"/>
    <col min="13" max="13" width="13.6640625" hidden="1" customWidth="1"/>
    <col min="14" max="14" width="10.6640625" hidden="1" customWidth="1"/>
    <col min="15" max="15" width="9.5" hidden="1" customWidth="1"/>
    <col min="16" max="16" width="16.6640625" style="21" hidden="1" customWidth="1"/>
    <col min="17" max="17" width="12.1640625" bestFit="1" customWidth="1"/>
  </cols>
  <sheetData>
    <row r="1" spans="1:39">
      <c r="B1" s="22"/>
      <c r="C1" s="22"/>
      <c r="D1" s="22"/>
      <c r="E1" s="27" t="s">
        <v>17</v>
      </c>
      <c r="F1" s="22"/>
      <c r="G1" s="22"/>
      <c r="I1" s="23" t="s">
        <v>18</v>
      </c>
      <c r="J1" s="23"/>
      <c r="K1" s="23"/>
      <c r="L1" s="24"/>
      <c r="M1" s="47" t="s">
        <v>1</v>
      </c>
      <c r="N1" s="47"/>
      <c r="O1" s="47"/>
      <c r="P1" s="48"/>
      <c r="Q1" s="50" t="s">
        <v>76</v>
      </c>
      <c r="R1" s="50" t="s">
        <v>79</v>
      </c>
    </row>
    <row r="2" spans="1:39">
      <c r="A2" s="25" t="s">
        <v>19</v>
      </c>
      <c r="B2" s="23" t="s">
        <v>20</v>
      </c>
      <c r="C2" s="23" t="s">
        <v>36</v>
      </c>
      <c r="D2" s="23" t="s">
        <v>21</v>
      </c>
      <c r="E2" s="27" t="s">
        <v>23</v>
      </c>
      <c r="F2" s="23" t="s">
        <v>24</v>
      </c>
      <c r="G2" s="34" t="s">
        <v>12</v>
      </c>
      <c r="H2" s="24" t="s">
        <v>11</v>
      </c>
      <c r="I2" s="23" t="s">
        <v>23</v>
      </c>
      <c r="J2" s="23" t="s">
        <v>24</v>
      </c>
      <c r="K2" s="23" t="s">
        <v>22</v>
      </c>
      <c r="L2" s="24" t="s">
        <v>25</v>
      </c>
      <c r="M2" s="23" t="s">
        <v>23</v>
      </c>
      <c r="N2" s="23" t="s">
        <v>26</v>
      </c>
      <c r="O2" s="23" t="s">
        <v>22</v>
      </c>
      <c r="P2" s="24" t="s">
        <v>11</v>
      </c>
      <c r="Q2" s="26" t="s">
        <v>27</v>
      </c>
    </row>
    <row r="3" spans="1:39">
      <c r="A3" s="25"/>
      <c r="B3" s="23"/>
      <c r="C3" s="23"/>
      <c r="D3" s="23"/>
      <c r="E3" s="35" t="s">
        <v>35</v>
      </c>
      <c r="F3" s="34" t="s">
        <v>35</v>
      </c>
      <c r="G3" s="34" t="s">
        <v>35</v>
      </c>
      <c r="H3" s="36" t="s">
        <v>35</v>
      </c>
      <c r="I3" s="34" t="s">
        <v>35</v>
      </c>
      <c r="J3" s="34" t="s">
        <v>35</v>
      </c>
      <c r="K3" s="34" t="s">
        <v>35</v>
      </c>
      <c r="L3" s="36" t="s">
        <v>35</v>
      </c>
      <c r="M3" s="34" t="s">
        <v>35</v>
      </c>
      <c r="N3" s="34" t="s">
        <v>35</v>
      </c>
      <c r="O3" s="34" t="s">
        <v>35</v>
      </c>
      <c r="P3" s="36" t="s">
        <v>35</v>
      </c>
      <c r="Q3" s="26"/>
    </row>
    <row r="4" spans="1:39">
      <c r="A4">
        <v>1</v>
      </c>
      <c r="B4" t="s">
        <v>41</v>
      </c>
      <c r="C4">
        <v>850</v>
      </c>
      <c r="D4">
        <v>120</v>
      </c>
      <c r="E4" s="30">
        <v>28.822199999999999</v>
      </c>
      <c r="F4" s="31">
        <v>28.822900000000001</v>
      </c>
      <c r="G4" s="31">
        <f>(E4-F4)</f>
        <v>-7.0000000000192131E-4</v>
      </c>
      <c r="H4" s="32">
        <f>AVERAGE(E4,F4)</f>
        <v>28.82255</v>
      </c>
      <c r="I4" s="33">
        <v>29.064299999999999</v>
      </c>
      <c r="J4" s="33">
        <v>29.064299999999999</v>
      </c>
      <c r="K4" s="33">
        <f>I4-J4</f>
        <v>0</v>
      </c>
      <c r="L4" s="32">
        <f>(I4+J4)/2</f>
        <v>29.064299999999999</v>
      </c>
      <c r="M4" s="33">
        <v>29.0609</v>
      </c>
      <c r="N4" s="33">
        <v>29.061199999999999</v>
      </c>
      <c r="O4" s="33">
        <f>M4-N4</f>
        <v>-2.9999999999930083E-4</v>
      </c>
      <c r="P4" s="32">
        <f>(M4+N4)/2</f>
        <v>29.061050000000002</v>
      </c>
      <c r="Q4" s="33">
        <f>L4-H4</f>
        <v>0.24174999999999969</v>
      </c>
      <c r="R4" s="33">
        <f>P4-H4</f>
        <v>0.23850000000000193</v>
      </c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</row>
    <row r="5" spans="1:39">
      <c r="C5">
        <v>63</v>
      </c>
      <c r="D5">
        <v>121</v>
      </c>
      <c r="E5" s="30">
        <v>31.770600000000002</v>
      </c>
      <c r="F5" s="31">
        <v>31.770499999999998</v>
      </c>
      <c r="G5" s="31">
        <f t="shared" ref="G5:G25" si="0">(E5-F5)</f>
        <v>1.0000000000331966E-4</v>
      </c>
      <c r="H5" s="32">
        <f t="shared" ref="H5:H25" si="1">AVERAGE(E5,F5)</f>
        <v>31.77055</v>
      </c>
      <c r="I5" s="33">
        <v>34.395600000000002</v>
      </c>
      <c r="J5" s="33">
        <v>34.395299999999999</v>
      </c>
      <c r="K5" s="33">
        <f t="shared" ref="K5:K25" si="2">I5-J5</f>
        <v>3.0000000000285354E-4</v>
      </c>
      <c r="L5" s="32">
        <f t="shared" ref="L5:L25" si="3">(I5+J5)/2</f>
        <v>34.395449999999997</v>
      </c>
      <c r="M5" s="33">
        <v>34.354999999999997</v>
      </c>
      <c r="N5" s="33">
        <v>34.355499999999999</v>
      </c>
      <c r="O5" s="33">
        <f t="shared" ref="O5:O25" si="4">M5-N5</f>
        <v>-5.0000000000238742E-4</v>
      </c>
      <c r="P5" s="32">
        <f t="shared" ref="P5:P25" si="5">(M5+N5)/2</f>
        <v>34.355249999999998</v>
      </c>
      <c r="Q5" s="33">
        <f t="shared" ref="Q5:Q25" si="6">L5-H5</f>
        <v>2.6248999999999967</v>
      </c>
      <c r="R5" s="33">
        <f t="shared" ref="R5:R25" si="7">P5-H5</f>
        <v>2.584699999999998</v>
      </c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</row>
    <row r="6" spans="1:39">
      <c r="A6">
        <v>2</v>
      </c>
      <c r="B6" t="s">
        <v>42</v>
      </c>
      <c r="C6">
        <v>850</v>
      </c>
      <c r="D6">
        <v>122</v>
      </c>
      <c r="E6" s="30">
        <v>31.439800000000002</v>
      </c>
      <c r="F6" s="31">
        <v>31.440100000000001</v>
      </c>
      <c r="G6" s="31">
        <f t="shared" si="0"/>
        <v>-2.9999999999930083E-4</v>
      </c>
      <c r="H6" s="32">
        <f t="shared" si="1"/>
        <v>31.439950000000003</v>
      </c>
      <c r="I6" s="33">
        <v>31.665700000000001</v>
      </c>
      <c r="J6" s="33">
        <v>31.665800000000001</v>
      </c>
      <c r="K6" s="33">
        <f t="shared" si="2"/>
        <v>-9.9999999999766942E-5</v>
      </c>
      <c r="L6" s="32">
        <f t="shared" si="3"/>
        <v>31.665750000000003</v>
      </c>
      <c r="M6" s="33">
        <v>31.656300000000002</v>
      </c>
      <c r="N6" s="33">
        <v>31.656099999999999</v>
      </c>
      <c r="O6" s="33">
        <f t="shared" si="4"/>
        <v>2.000000000030866E-4</v>
      </c>
      <c r="P6" s="32">
        <f t="shared" si="5"/>
        <v>31.656199999999998</v>
      </c>
      <c r="Q6" s="33">
        <f t="shared" si="6"/>
        <v>0.22579999999999956</v>
      </c>
      <c r="R6" s="33">
        <f t="shared" si="7"/>
        <v>0.21624999999999517</v>
      </c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</row>
    <row r="7" spans="1:39">
      <c r="C7">
        <v>63</v>
      </c>
      <c r="D7">
        <v>123</v>
      </c>
      <c r="E7" s="30">
        <v>32.005600000000001</v>
      </c>
      <c r="F7" s="31">
        <v>32.005699999999997</v>
      </c>
      <c r="G7" s="31">
        <f t="shared" si="0"/>
        <v>-9.9999999996214228E-5</v>
      </c>
      <c r="H7" s="32">
        <f t="shared" si="1"/>
        <v>32.005650000000003</v>
      </c>
      <c r="I7" s="33">
        <v>35.022799999999997</v>
      </c>
      <c r="J7" s="33">
        <v>35.022300000000001</v>
      </c>
      <c r="K7" s="33">
        <f t="shared" si="2"/>
        <v>4.99999999995282E-4</v>
      </c>
      <c r="L7" s="32">
        <f t="shared" si="3"/>
        <v>35.022549999999995</v>
      </c>
      <c r="M7" s="33">
        <v>34.981200000000001</v>
      </c>
      <c r="N7" s="33">
        <v>34.981200000000001</v>
      </c>
      <c r="O7" s="33">
        <f t="shared" si="4"/>
        <v>0</v>
      </c>
      <c r="P7" s="32">
        <f t="shared" si="5"/>
        <v>34.981200000000001</v>
      </c>
      <c r="Q7" s="33">
        <f t="shared" si="6"/>
        <v>3.0168999999999926</v>
      </c>
      <c r="R7" s="33">
        <f t="shared" si="7"/>
        <v>2.9755499999999984</v>
      </c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</row>
    <row r="8" spans="1:39">
      <c r="A8">
        <v>3</v>
      </c>
      <c r="B8" t="s">
        <v>43</v>
      </c>
      <c r="C8">
        <v>850</v>
      </c>
      <c r="D8">
        <v>124</v>
      </c>
      <c r="E8" s="30">
        <v>29.305299999999999</v>
      </c>
      <c r="F8" s="31">
        <v>29.305299999999999</v>
      </c>
      <c r="G8" s="31">
        <f t="shared" si="0"/>
        <v>0</v>
      </c>
      <c r="H8" s="32">
        <f t="shared" si="1"/>
        <v>29.305299999999999</v>
      </c>
      <c r="I8" s="33">
        <v>29.886800000000001</v>
      </c>
      <c r="J8" s="33">
        <v>29.886600000000001</v>
      </c>
      <c r="K8" s="33">
        <f t="shared" si="2"/>
        <v>1.9999999999953388E-4</v>
      </c>
      <c r="L8" s="32">
        <f t="shared" si="3"/>
        <v>29.886700000000001</v>
      </c>
      <c r="M8" s="33">
        <v>29.8461</v>
      </c>
      <c r="N8" s="33">
        <v>29.845700000000001</v>
      </c>
      <c r="O8" s="33">
        <f t="shared" si="4"/>
        <v>3.9999999999906777E-4</v>
      </c>
      <c r="P8" s="32">
        <f t="shared" si="5"/>
        <v>29.8459</v>
      </c>
      <c r="Q8" s="33">
        <f t="shared" si="6"/>
        <v>0.58140000000000214</v>
      </c>
      <c r="R8" s="33">
        <f t="shared" si="7"/>
        <v>0.5406000000000013</v>
      </c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</row>
    <row r="9" spans="1:39">
      <c r="C9">
        <v>63</v>
      </c>
      <c r="D9">
        <v>125</v>
      </c>
      <c r="E9" s="30">
        <v>32.043500000000002</v>
      </c>
      <c r="F9" s="31">
        <v>32.043100000000003</v>
      </c>
      <c r="G9" s="31">
        <f t="shared" si="0"/>
        <v>3.9999999999906777E-4</v>
      </c>
      <c r="H9" s="32">
        <f t="shared" si="1"/>
        <v>32.043300000000002</v>
      </c>
      <c r="I9" s="33">
        <v>34.846299999999999</v>
      </c>
      <c r="J9" s="33">
        <v>34.846499999999999</v>
      </c>
      <c r="K9" s="33">
        <f t="shared" si="2"/>
        <v>-1.9999999999953388E-4</v>
      </c>
      <c r="L9" s="32">
        <f t="shared" si="3"/>
        <v>34.846400000000003</v>
      </c>
      <c r="M9" s="33">
        <v>34.822299999999998</v>
      </c>
      <c r="N9" s="33">
        <v>34.822099999999999</v>
      </c>
      <c r="O9" s="33">
        <f>M9-N9</f>
        <v>1.9999999999953388E-4</v>
      </c>
      <c r="P9" s="32">
        <f t="shared" si="5"/>
        <v>34.822199999999995</v>
      </c>
      <c r="Q9" s="33">
        <f t="shared" si="6"/>
        <v>2.8031000000000006</v>
      </c>
      <c r="R9" s="33">
        <f t="shared" si="7"/>
        <v>2.778899999999993</v>
      </c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</row>
    <row r="10" spans="1:39">
      <c r="A10">
        <v>4</v>
      </c>
      <c r="B10" t="s">
        <v>44</v>
      </c>
      <c r="C10">
        <v>850</v>
      </c>
      <c r="D10">
        <v>126</v>
      </c>
      <c r="E10" s="30">
        <v>31.496600000000001</v>
      </c>
      <c r="F10" s="31">
        <v>31.4968</v>
      </c>
      <c r="G10" s="31">
        <f t="shared" si="0"/>
        <v>-1.9999999999953388E-4</v>
      </c>
      <c r="H10" s="32">
        <f t="shared" si="1"/>
        <v>31.496700000000001</v>
      </c>
      <c r="I10" s="33">
        <v>31.7041</v>
      </c>
      <c r="J10" s="33">
        <v>31.703600000000002</v>
      </c>
      <c r="K10" s="33">
        <f t="shared" si="2"/>
        <v>4.9999999999883471E-4</v>
      </c>
      <c r="L10" s="32">
        <f t="shared" si="3"/>
        <v>31.703850000000003</v>
      </c>
      <c r="M10" s="33">
        <v>31.6951</v>
      </c>
      <c r="N10" s="33">
        <v>31.6951</v>
      </c>
      <c r="O10" s="33">
        <f t="shared" si="4"/>
        <v>0</v>
      </c>
      <c r="P10" s="32">
        <f t="shared" si="5"/>
        <v>31.6951</v>
      </c>
      <c r="Q10" s="33">
        <f t="shared" si="6"/>
        <v>0.20715000000000217</v>
      </c>
      <c r="R10" s="33">
        <f t="shared" si="7"/>
        <v>0.19839999999999947</v>
      </c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</row>
    <row r="11" spans="1:39">
      <c r="C11">
        <v>63</v>
      </c>
      <c r="D11">
        <v>127</v>
      </c>
      <c r="E11" s="30">
        <v>30.243500000000001</v>
      </c>
      <c r="F11" s="31">
        <v>30.244199999999999</v>
      </c>
      <c r="G11" s="31">
        <f t="shared" si="0"/>
        <v>-6.9999999999836859E-4</v>
      </c>
      <c r="H11" s="32">
        <f t="shared" si="1"/>
        <v>30.243850000000002</v>
      </c>
      <c r="I11" s="33">
        <v>33.212800000000001</v>
      </c>
      <c r="J11" s="33">
        <v>33.212899999999998</v>
      </c>
      <c r="K11" s="33">
        <f t="shared" si="2"/>
        <v>-9.9999999996214228E-5</v>
      </c>
      <c r="L11" s="32">
        <f t="shared" si="3"/>
        <v>33.212850000000003</v>
      </c>
      <c r="M11" s="33">
        <v>33.175400000000003</v>
      </c>
      <c r="N11" s="33">
        <v>33.175400000000003</v>
      </c>
      <c r="O11" s="33">
        <f>M11-N11</f>
        <v>0</v>
      </c>
      <c r="P11" s="32">
        <f t="shared" si="5"/>
        <v>33.175400000000003</v>
      </c>
      <c r="Q11" s="33">
        <f t="shared" si="6"/>
        <v>2.9690000000000012</v>
      </c>
      <c r="R11" s="33">
        <f t="shared" si="7"/>
        <v>2.9315500000000014</v>
      </c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</row>
    <row r="12" spans="1:39">
      <c r="A12">
        <v>5</v>
      </c>
      <c r="B12" t="s">
        <v>45</v>
      </c>
      <c r="C12">
        <v>850</v>
      </c>
      <c r="D12">
        <v>128</v>
      </c>
      <c r="E12" s="30">
        <v>31.213699999999999</v>
      </c>
      <c r="F12" s="31">
        <v>31.213999999999999</v>
      </c>
      <c r="G12" s="31">
        <f t="shared" si="0"/>
        <v>-2.9999999999930083E-4</v>
      </c>
      <c r="H12" s="32">
        <f t="shared" si="1"/>
        <v>31.213850000000001</v>
      </c>
      <c r="I12" s="33">
        <v>31.503699999999998</v>
      </c>
      <c r="J12" s="33">
        <v>31.503299999999999</v>
      </c>
      <c r="K12" s="33">
        <f t="shared" si="2"/>
        <v>3.9999999999906777E-4</v>
      </c>
      <c r="L12" s="32">
        <f t="shared" si="3"/>
        <v>31.503499999999999</v>
      </c>
      <c r="M12" s="33">
        <v>31.491399999999999</v>
      </c>
      <c r="N12" s="33">
        <v>31.491099999999999</v>
      </c>
      <c r="O12" s="33">
        <f t="shared" si="4"/>
        <v>2.9999999999930083E-4</v>
      </c>
      <c r="P12" s="32">
        <f t="shared" si="5"/>
        <v>31.491250000000001</v>
      </c>
      <c r="Q12" s="33">
        <f t="shared" si="6"/>
        <v>0.28964999999999819</v>
      </c>
      <c r="R12" s="33">
        <f t="shared" si="7"/>
        <v>0.27740000000000009</v>
      </c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</row>
    <row r="13" spans="1:39">
      <c r="C13">
        <v>63</v>
      </c>
      <c r="D13">
        <v>129</v>
      </c>
      <c r="E13" s="30">
        <v>29.209800000000001</v>
      </c>
      <c r="F13" s="31">
        <v>29.2102</v>
      </c>
      <c r="G13" s="31">
        <f t="shared" si="0"/>
        <v>-3.9999999999906777E-4</v>
      </c>
      <c r="H13" s="32">
        <f t="shared" si="1"/>
        <v>29.21</v>
      </c>
      <c r="I13" s="33">
        <v>32.7896</v>
      </c>
      <c r="J13" s="33">
        <v>32.789700000000003</v>
      </c>
      <c r="K13" s="33">
        <f t="shared" si="2"/>
        <v>-1.0000000000331966E-4</v>
      </c>
      <c r="L13" s="32">
        <f t="shared" si="3"/>
        <v>32.789650000000002</v>
      </c>
      <c r="M13" s="33">
        <v>32.732799999999997</v>
      </c>
      <c r="N13" s="33">
        <v>32.733310000000003</v>
      </c>
      <c r="O13" s="33">
        <f t="shared" si="4"/>
        <v>-5.1000000000556156E-4</v>
      </c>
      <c r="P13" s="32">
        <f t="shared" si="5"/>
        <v>32.733055</v>
      </c>
      <c r="Q13" s="33">
        <f t="shared" si="6"/>
        <v>3.5796500000000009</v>
      </c>
      <c r="R13" s="33">
        <f t="shared" si="7"/>
        <v>3.5230549999999994</v>
      </c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</row>
    <row r="14" spans="1:39">
      <c r="A14">
        <v>6</v>
      </c>
      <c r="B14" t="s">
        <v>46</v>
      </c>
      <c r="C14">
        <v>850</v>
      </c>
      <c r="D14">
        <v>130</v>
      </c>
      <c r="E14" s="30">
        <v>30.871600000000001</v>
      </c>
      <c r="F14" s="31">
        <v>30.871400000000001</v>
      </c>
      <c r="G14" s="31">
        <f t="shared" si="0"/>
        <v>1.9999999999953388E-4</v>
      </c>
      <c r="H14" s="32">
        <f t="shared" si="1"/>
        <v>30.871500000000001</v>
      </c>
      <c r="I14" s="33">
        <v>32.204999999999998</v>
      </c>
      <c r="J14" s="33">
        <v>32.204900000000002</v>
      </c>
      <c r="K14" s="33">
        <f t="shared" si="2"/>
        <v>9.9999999996214228E-5</v>
      </c>
      <c r="L14" s="32">
        <f t="shared" si="3"/>
        <v>32.204949999999997</v>
      </c>
      <c r="M14" s="33">
        <v>32.168100000000003</v>
      </c>
      <c r="N14" s="33">
        <v>32.168599999999998</v>
      </c>
      <c r="O14" s="33">
        <f t="shared" si="4"/>
        <v>-4.99999999995282E-4</v>
      </c>
      <c r="P14" s="32">
        <f t="shared" si="5"/>
        <v>32.168350000000004</v>
      </c>
      <c r="Q14" s="33">
        <f t="shared" si="6"/>
        <v>1.3334499999999956</v>
      </c>
      <c r="R14" s="33">
        <f t="shared" si="7"/>
        <v>1.2968500000000027</v>
      </c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</row>
    <row r="15" spans="1:39">
      <c r="C15">
        <v>63</v>
      </c>
      <c r="D15">
        <v>131</v>
      </c>
      <c r="E15" s="30">
        <v>30.6981</v>
      </c>
      <c r="F15" s="33">
        <v>30.697700000000001</v>
      </c>
      <c r="G15" s="31">
        <f t="shared" si="0"/>
        <v>3.9999999999906777E-4</v>
      </c>
      <c r="H15" s="32">
        <f t="shared" si="1"/>
        <v>30.697900000000001</v>
      </c>
      <c r="I15" s="33">
        <v>33.5137</v>
      </c>
      <c r="J15" s="33">
        <v>33.513500000000001</v>
      </c>
      <c r="K15" s="33">
        <f t="shared" si="2"/>
        <v>1.9999999999953388E-4</v>
      </c>
      <c r="L15" s="32">
        <f t="shared" si="3"/>
        <v>33.513599999999997</v>
      </c>
      <c r="M15" s="33">
        <v>33.447200000000002</v>
      </c>
      <c r="N15" s="33">
        <v>33.447299999999998</v>
      </c>
      <c r="O15" s="33">
        <f t="shared" si="4"/>
        <v>-9.9999999996214228E-5</v>
      </c>
      <c r="P15" s="32">
        <f t="shared" si="5"/>
        <v>33.447249999999997</v>
      </c>
      <c r="Q15" s="33">
        <f t="shared" si="6"/>
        <v>2.8156999999999961</v>
      </c>
      <c r="R15" s="33">
        <f t="shared" si="7"/>
        <v>2.7493499999999962</v>
      </c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</row>
    <row r="16" spans="1:39">
      <c r="A16">
        <v>7</v>
      </c>
      <c r="B16" t="s">
        <v>47</v>
      </c>
      <c r="C16">
        <v>850</v>
      </c>
      <c r="D16">
        <v>132</v>
      </c>
      <c r="E16" s="30">
        <v>31.8491</v>
      </c>
      <c r="F16" s="33">
        <v>31.8489</v>
      </c>
      <c r="G16" s="31">
        <f t="shared" si="0"/>
        <v>1.9999999999953388E-4</v>
      </c>
      <c r="H16" s="32">
        <f t="shared" si="1"/>
        <v>31.849</v>
      </c>
      <c r="I16" s="33">
        <v>32.023299999999999</v>
      </c>
      <c r="J16" s="33">
        <v>32.023400000000002</v>
      </c>
      <c r="K16" s="33">
        <f t="shared" si="2"/>
        <v>-1.0000000000331966E-4</v>
      </c>
      <c r="L16" s="32">
        <f t="shared" si="3"/>
        <v>32.023350000000001</v>
      </c>
      <c r="M16" s="33">
        <v>32.012999999999998</v>
      </c>
      <c r="N16" s="33">
        <v>32.012900000000002</v>
      </c>
      <c r="O16" s="33">
        <f t="shared" si="4"/>
        <v>9.9999999996214228E-5</v>
      </c>
      <c r="P16" s="32">
        <f t="shared" si="5"/>
        <v>32.012950000000004</v>
      </c>
      <c r="Q16" s="33">
        <f t="shared" si="6"/>
        <v>0.17435000000000045</v>
      </c>
      <c r="R16" s="33">
        <f t="shared" si="7"/>
        <v>0.16395000000000337</v>
      </c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</row>
    <row r="17" spans="1:39">
      <c r="C17">
        <v>63</v>
      </c>
      <c r="D17">
        <v>133</v>
      </c>
      <c r="E17" s="30">
        <v>29.232800000000001</v>
      </c>
      <c r="F17" s="33">
        <v>29.232399999999998</v>
      </c>
      <c r="G17" s="31">
        <f t="shared" si="0"/>
        <v>4.0000000000262048E-4</v>
      </c>
      <c r="H17" s="32">
        <f t="shared" si="1"/>
        <v>29.232599999999998</v>
      </c>
      <c r="I17" s="33">
        <v>31.841200000000001</v>
      </c>
      <c r="J17" s="33">
        <v>31.841200000000001</v>
      </c>
      <c r="K17" s="33">
        <f t="shared" si="2"/>
        <v>0</v>
      </c>
      <c r="L17" s="32">
        <f t="shared" si="3"/>
        <v>31.841200000000001</v>
      </c>
      <c r="M17" s="33">
        <v>31.791</v>
      </c>
      <c r="N17" s="33">
        <v>31.290700000000001</v>
      </c>
      <c r="O17" s="33">
        <f t="shared" si="4"/>
        <v>0.5002999999999993</v>
      </c>
      <c r="P17" s="32">
        <f t="shared" si="5"/>
        <v>31.540849999999999</v>
      </c>
      <c r="Q17" s="33">
        <f t="shared" si="6"/>
        <v>2.6086000000000027</v>
      </c>
      <c r="R17" s="33">
        <f t="shared" si="7"/>
        <v>2.308250000000001</v>
      </c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</row>
    <row r="18" spans="1:39">
      <c r="A18">
        <v>8</v>
      </c>
      <c r="B18" t="s">
        <v>48</v>
      </c>
      <c r="C18">
        <v>850</v>
      </c>
      <c r="D18">
        <v>134</v>
      </c>
      <c r="E18" s="30">
        <v>31.1173</v>
      </c>
      <c r="F18" s="33">
        <v>31.117999999999999</v>
      </c>
      <c r="G18" s="31">
        <f t="shared" si="0"/>
        <v>-6.9999999999836859E-4</v>
      </c>
      <c r="H18" s="32">
        <f t="shared" si="1"/>
        <v>31.117649999999998</v>
      </c>
      <c r="I18" s="33">
        <v>31.625699999999998</v>
      </c>
      <c r="J18" s="33">
        <v>31.625499999999999</v>
      </c>
      <c r="K18" s="33">
        <f t="shared" si="2"/>
        <v>1.9999999999953388E-4</v>
      </c>
      <c r="L18" s="32">
        <f t="shared" si="3"/>
        <v>31.625599999999999</v>
      </c>
      <c r="M18" s="33">
        <v>31.610299999999999</v>
      </c>
      <c r="N18" s="33">
        <v>31.612300000000001</v>
      </c>
      <c r="O18" s="33">
        <f t="shared" si="4"/>
        <v>-2.0000000000024443E-3</v>
      </c>
      <c r="P18" s="32">
        <f t="shared" si="5"/>
        <v>31.6113</v>
      </c>
      <c r="Q18" s="33">
        <f t="shared" si="6"/>
        <v>0.50795000000000101</v>
      </c>
      <c r="R18" s="33">
        <f t="shared" si="7"/>
        <v>0.49365000000000236</v>
      </c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</row>
    <row r="19" spans="1:39">
      <c r="C19">
        <v>63</v>
      </c>
      <c r="D19">
        <v>135</v>
      </c>
      <c r="E19" s="30">
        <v>30.136600000000001</v>
      </c>
      <c r="F19" s="33">
        <v>30.136600000000001</v>
      </c>
      <c r="G19" s="31">
        <f t="shared" si="0"/>
        <v>0</v>
      </c>
      <c r="H19" s="32">
        <f t="shared" si="1"/>
        <v>30.136600000000001</v>
      </c>
      <c r="I19" s="33">
        <v>32.683100000000003</v>
      </c>
      <c r="J19" s="33">
        <v>32.683</v>
      </c>
      <c r="K19" s="33">
        <f t="shared" si="2"/>
        <v>1.0000000000331966E-4</v>
      </c>
      <c r="L19" s="32">
        <f t="shared" si="3"/>
        <v>32.683050000000001</v>
      </c>
      <c r="M19" s="33">
        <v>32.622500000000002</v>
      </c>
      <c r="N19" s="33">
        <v>32.622999999999998</v>
      </c>
      <c r="O19" s="33">
        <f t="shared" si="4"/>
        <v>-4.99999999995282E-4</v>
      </c>
      <c r="P19" s="32">
        <f t="shared" si="5"/>
        <v>32.622749999999996</v>
      </c>
      <c r="Q19" s="33">
        <f t="shared" si="6"/>
        <v>2.5464500000000001</v>
      </c>
      <c r="R19" s="33">
        <f t="shared" si="7"/>
        <v>2.486149999999995</v>
      </c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</row>
    <row r="20" spans="1:39">
      <c r="A20">
        <v>9</v>
      </c>
      <c r="B20" t="s">
        <v>49</v>
      </c>
      <c r="C20">
        <v>850</v>
      </c>
      <c r="D20">
        <v>136</v>
      </c>
      <c r="E20" s="30">
        <v>31.104700000000001</v>
      </c>
      <c r="F20" s="33">
        <v>31.105</v>
      </c>
      <c r="G20" s="31">
        <f t="shared" si="0"/>
        <v>-2.9999999999930083E-4</v>
      </c>
      <c r="H20" s="32">
        <f t="shared" si="1"/>
        <v>31.104849999999999</v>
      </c>
      <c r="I20" s="33">
        <v>31.517800000000001</v>
      </c>
      <c r="J20" s="33">
        <v>31.517700000000001</v>
      </c>
      <c r="K20" s="33">
        <f t="shared" si="2"/>
        <v>9.9999999999766942E-5</v>
      </c>
      <c r="L20" s="32">
        <f t="shared" si="3"/>
        <v>31.517749999999999</v>
      </c>
      <c r="M20" s="33">
        <v>31.506599999999999</v>
      </c>
      <c r="N20" s="33">
        <v>31.507100000000001</v>
      </c>
      <c r="O20" s="33">
        <f t="shared" si="4"/>
        <v>-5.0000000000238742E-4</v>
      </c>
      <c r="P20" s="32">
        <f t="shared" si="5"/>
        <v>31.50685</v>
      </c>
      <c r="Q20" s="33">
        <f t="shared" si="6"/>
        <v>0.41290000000000049</v>
      </c>
      <c r="R20" s="33">
        <f t="shared" si="7"/>
        <v>0.40200000000000102</v>
      </c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</row>
    <row r="21" spans="1:39">
      <c r="C21">
        <v>63</v>
      </c>
      <c r="D21">
        <v>137</v>
      </c>
      <c r="E21" s="30">
        <v>32.354399999999998</v>
      </c>
      <c r="F21" s="33">
        <v>32.354199999999999</v>
      </c>
      <c r="G21" s="31">
        <f t="shared" si="0"/>
        <v>1.9999999999953388E-4</v>
      </c>
      <c r="H21" s="32">
        <f t="shared" si="1"/>
        <v>32.354299999999995</v>
      </c>
      <c r="I21" s="33">
        <v>34.604999999999997</v>
      </c>
      <c r="J21" s="33">
        <v>34.6051</v>
      </c>
      <c r="K21" s="33">
        <f t="shared" si="2"/>
        <v>-1.0000000000331966E-4</v>
      </c>
      <c r="L21" s="32">
        <f t="shared" si="3"/>
        <v>34.605049999999999</v>
      </c>
      <c r="M21" s="33">
        <v>34.568100000000001</v>
      </c>
      <c r="N21" s="33">
        <v>34.567999999999998</v>
      </c>
      <c r="O21" s="33">
        <f>M21-N21</f>
        <v>1.0000000000331966E-4</v>
      </c>
      <c r="P21" s="32">
        <f t="shared" si="5"/>
        <v>34.568049999999999</v>
      </c>
      <c r="Q21" s="33">
        <f t="shared" si="6"/>
        <v>2.2507500000000036</v>
      </c>
      <c r="R21" s="33">
        <f t="shared" si="7"/>
        <v>2.2137500000000045</v>
      </c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</row>
    <row r="22" spans="1:39">
      <c r="A22">
        <v>10</v>
      </c>
      <c r="B22" t="s">
        <v>50</v>
      </c>
      <c r="C22">
        <v>850</v>
      </c>
      <c r="D22">
        <v>138</v>
      </c>
      <c r="E22" s="30">
        <v>32.340699999999998</v>
      </c>
      <c r="F22" s="33">
        <v>32.341000000000001</v>
      </c>
      <c r="G22" s="31">
        <f t="shared" si="0"/>
        <v>-3.0000000000285354E-4</v>
      </c>
      <c r="H22" s="32">
        <f t="shared" si="1"/>
        <v>32.340850000000003</v>
      </c>
      <c r="I22" s="33">
        <v>32.625900000000001</v>
      </c>
      <c r="J22" s="33">
        <v>32.625500000000002</v>
      </c>
      <c r="K22" s="33">
        <f t="shared" si="2"/>
        <v>3.9999999999906777E-4</v>
      </c>
      <c r="L22" s="32">
        <f t="shared" si="3"/>
        <v>32.625700000000002</v>
      </c>
      <c r="M22" s="33">
        <v>32.6143</v>
      </c>
      <c r="N22" s="33">
        <v>32.6145</v>
      </c>
      <c r="O22" s="33">
        <f t="shared" si="4"/>
        <v>-1.9999999999953388E-4</v>
      </c>
      <c r="P22" s="32">
        <f t="shared" si="5"/>
        <v>32.614400000000003</v>
      </c>
      <c r="Q22" s="33">
        <f t="shared" si="6"/>
        <v>0.28484999999999872</v>
      </c>
      <c r="R22" s="33">
        <f t="shared" si="7"/>
        <v>0.27355000000000018</v>
      </c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</row>
    <row r="23" spans="1:39">
      <c r="C23">
        <v>63</v>
      </c>
      <c r="D23">
        <v>139</v>
      </c>
      <c r="E23" s="30">
        <v>31.858699999999999</v>
      </c>
      <c r="F23" s="33">
        <v>31.858799999999999</v>
      </c>
      <c r="G23" s="31">
        <f t="shared" si="0"/>
        <v>-9.9999999999766942E-5</v>
      </c>
      <c r="H23" s="32">
        <f t="shared" si="1"/>
        <v>31.858750000000001</v>
      </c>
      <c r="I23" s="33">
        <v>34.153599999999997</v>
      </c>
      <c r="J23" s="33">
        <v>34.153500000000001</v>
      </c>
      <c r="K23" s="33">
        <f t="shared" si="2"/>
        <v>9.9999999996214228E-5</v>
      </c>
      <c r="L23" s="32">
        <f t="shared" si="3"/>
        <v>34.153549999999996</v>
      </c>
      <c r="M23" s="33">
        <v>34.091299999999997</v>
      </c>
      <c r="N23" s="33">
        <v>34.091500000000003</v>
      </c>
      <c r="O23" s="33">
        <f t="shared" si="4"/>
        <v>-2.0000000000663931E-4</v>
      </c>
      <c r="P23" s="32">
        <f t="shared" si="5"/>
        <v>34.0914</v>
      </c>
      <c r="Q23" s="33">
        <f t="shared" si="6"/>
        <v>2.2947999999999951</v>
      </c>
      <c r="R23" s="33">
        <f t="shared" si="7"/>
        <v>2.2326499999999996</v>
      </c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</row>
    <row r="24" spans="1:39">
      <c r="A24">
        <v>11</v>
      </c>
      <c r="B24" t="s">
        <v>51</v>
      </c>
      <c r="C24">
        <v>850</v>
      </c>
      <c r="D24">
        <v>140</v>
      </c>
      <c r="E24" s="30">
        <v>31.581700000000001</v>
      </c>
      <c r="F24" s="33">
        <v>31.5825</v>
      </c>
      <c r="G24" s="31">
        <f t="shared" si="0"/>
        <v>-7.9999999999813554E-4</v>
      </c>
      <c r="H24" s="32">
        <f t="shared" si="1"/>
        <v>31.582100000000001</v>
      </c>
      <c r="I24" s="33">
        <v>31.804500000000001</v>
      </c>
      <c r="J24" s="33">
        <v>31.804600000000001</v>
      </c>
      <c r="K24" s="33">
        <f t="shared" si="2"/>
        <v>-9.9999999999766942E-5</v>
      </c>
      <c r="L24" s="32">
        <f t="shared" si="3"/>
        <v>31.804549999999999</v>
      </c>
      <c r="M24" s="33">
        <v>31.7974</v>
      </c>
      <c r="N24" s="33">
        <v>31.797599999999999</v>
      </c>
      <c r="O24" s="33">
        <f t="shared" si="4"/>
        <v>-1.9999999999953388E-4</v>
      </c>
      <c r="P24" s="32">
        <f t="shared" si="5"/>
        <v>31.797499999999999</v>
      </c>
      <c r="Q24" s="33">
        <f t="shared" si="6"/>
        <v>0.22244999999999848</v>
      </c>
      <c r="R24" s="33">
        <f t="shared" si="7"/>
        <v>0.21539999999999893</v>
      </c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</row>
    <row r="25" spans="1:39">
      <c r="C25">
        <v>63</v>
      </c>
      <c r="D25">
        <v>141</v>
      </c>
      <c r="E25" s="30">
        <v>30.974299999999999</v>
      </c>
      <c r="F25" s="33">
        <v>30.974299999999999</v>
      </c>
      <c r="G25" s="31">
        <f t="shared" si="0"/>
        <v>0</v>
      </c>
      <c r="H25" s="32">
        <f t="shared" si="1"/>
        <v>30.974299999999999</v>
      </c>
      <c r="I25" s="33">
        <v>33.101100000000002</v>
      </c>
      <c r="J25" s="33">
        <v>33.101500000000001</v>
      </c>
      <c r="K25" s="33">
        <f t="shared" si="2"/>
        <v>-3.9999999999906777E-4</v>
      </c>
      <c r="L25" s="32">
        <f t="shared" si="3"/>
        <v>33.101300000000002</v>
      </c>
      <c r="M25" s="33">
        <v>33.045099999999998</v>
      </c>
      <c r="N25" s="33">
        <v>33.044899999999998</v>
      </c>
      <c r="O25" s="33">
        <f t="shared" si="4"/>
        <v>1.9999999999953388E-4</v>
      </c>
      <c r="P25" s="32">
        <f t="shared" si="5"/>
        <v>33.045000000000002</v>
      </c>
      <c r="Q25" s="33">
        <f t="shared" si="6"/>
        <v>2.1270000000000024</v>
      </c>
      <c r="R25" s="33">
        <f t="shared" si="7"/>
        <v>2.0707000000000022</v>
      </c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</row>
  </sheetData>
  <mergeCells count="1">
    <mergeCell ref="M1:P1"/>
  </mergeCells>
  <pageMargins left="0.7" right="0.7" top="0.75" bottom="0.75" header="0.3" footer="0.3"/>
  <pageSetup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O21" sqref="O21"/>
    </sheetView>
  </sheetViews>
  <sheetFormatPr baseColWidth="10" defaultColWidth="8.83203125" defaultRowHeight="14" x14ac:dyDescent="0"/>
  <cols>
    <col min="1" max="1" width="10.6640625" bestFit="1" customWidth="1"/>
    <col min="4" max="4" width="12.6640625" bestFit="1" customWidth="1"/>
    <col min="5" max="5" width="12.33203125" customWidth="1"/>
    <col min="9" max="9" width="15.33203125" bestFit="1" customWidth="1"/>
    <col min="10" max="10" width="14" bestFit="1" customWidth="1"/>
  </cols>
  <sheetData>
    <row r="1" spans="1:12">
      <c r="A1" s="25" t="s">
        <v>28</v>
      </c>
      <c r="B1" s="25"/>
      <c r="C1" s="25"/>
      <c r="D1" s="25"/>
      <c r="E1" s="25"/>
      <c r="F1" s="23"/>
      <c r="G1" s="25"/>
    </row>
    <row r="2" spans="1:12">
      <c r="A2" s="25"/>
      <c r="B2" s="25" t="s">
        <v>29</v>
      </c>
      <c r="C2" s="25" t="s">
        <v>30</v>
      </c>
      <c r="D2" s="25" t="s">
        <v>37</v>
      </c>
      <c r="E2" s="25" t="s">
        <v>38</v>
      </c>
      <c r="F2" s="25" t="s">
        <v>31</v>
      </c>
      <c r="G2" s="25" t="s">
        <v>32</v>
      </c>
      <c r="H2" s="28" t="s">
        <v>33</v>
      </c>
      <c r="I2" s="28" t="s">
        <v>39</v>
      </c>
      <c r="J2" s="28" t="s">
        <v>40</v>
      </c>
      <c r="K2" s="38" t="s">
        <v>74</v>
      </c>
      <c r="L2" s="38" t="s">
        <v>75</v>
      </c>
    </row>
    <row r="3" spans="1:12">
      <c r="A3" s="25"/>
      <c r="B3" s="25" t="s">
        <v>34</v>
      </c>
      <c r="C3" s="25" t="s">
        <v>34</v>
      </c>
      <c r="D3" s="25" t="s">
        <v>35</v>
      </c>
      <c r="E3" s="25" t="s">
        <v>34</v>
      </c>
      <c r="F3" s="25" t="s">
        <v>34</v>
      </c>
      <c r="G3" s="25"/>
      <c r="H3" s="25"/>
      <c r="I3" s="25"/>
      <c r="J3" s="25"/>
    </row>
    <row r="4" spans="1:12">
      <c r="A4" t="s">
        <v>41</v>
      </c>
      <c r="B4" s="37">
        <f>MUD!R6-MUD!R7</f>
        <v>1.2050000000000003</v>
      </c>
      <c r="C4" s="37">
        <f>MUD!R7</f>
        <v>1.3600000000000045</v>
      </c>
      <c r="D4" s="37">
        <f>SAND!Q4</f>
        <v>0.24174999999999969</v>
      </c>
      <c r="E4" s="37">
        <f>SAND!Q5</f>
        <v>2.6248999999999967</v>
      </c>
      <c r="F4" s="37">
        <f>B4+C4+D4+E4</f>
        <v>5.4316500000000012</v>
      </c>
      <c r="G4" s="37">
        <f>(C4/F4)*100</f>
        <v>25.038432152292661</v>
      </c>
      <c r="H4" s="37">
        <f>(B4/F4)*100</f>
        <v>22.184787311406296</v>
      </c>
      <c r="I4" s="37">
        <f>(D4/F4)*100</f>
        <v>4.4507654211887671</v>
      </c>
      <c r="J4" s="37">
        <f>(E4/F4)*100</f>
        <v>48.326015115112284</v>
      </c>
      <c r="K4" s="37">
        <f>SUM(G4:J4)</f>
        <v>100</v>
      </c>
      <c r="L4" s="37">
        <f>SUM(I4:J4)</f>
        <v>52.776780536301054</v>
      </c>
    </row>
    <row r="5" spans="1:12">
      <c r="B5" s="37"/>
      <c r="C5" s="37"/>
      <c r="D5" s="37"/>
      <c r="E5" s="37"/>
      <c r="F5" s="37"/>
      <c r="G5" s="37"/>
      <c r="H5" s="37"/>
      <c r="I5" s="37"/>
      <c r="J5" s="37"/>
      <c r="K5" s="37">
        <f t="shared" ref="K5:K24" si="0">SUM(G5:J5)</f>
        <v>0</v>
      </c>
      <c r="L5" s="37">
        <f t="shared" ref="L5:L24" si="1">SUM(I5:J5)</f>
        <v>0</v>
      </c>
    </row>
    <row r="6" spans="1:12">
      <c r="A6" t="s">
        <v>42</v>
      </c>
      <c r="B6" s="37">
        <f>MUD!R8-MUD!R9</f>
        <v>1.3899999999999855</v>
      </c>
      <c r="C6" s="37">
        <f>MUD!R9</f>
        <v>1.7750000000000141</v>
      </c>
      <c r="D6" s="37">
        <f>SAND!Q6</f>
        <v>0.22579999999999956</v>
      </c>
      <c r="E6" s="37">
        <f>SAND!Q7</f>
        <v>3.0168999999999926</v>
      </c>
      <c r="F6" s="37">
        <f t="shared" ref="F6:F24" si="2">B6+C6+D6+E6</f>
        <v>6.4076999999999913</v>
      </c>
      <c r="G6" s="37">
        <f t="shared" ref="G6:G24" si="3">(C6/F6)*100</f>
        <v>27.70104717761469</v>
      </c>
      <c r="H6" s="37">
        <f>(B6/F6)*100</f>
        <v>21.692651029230259</v>
      </c>
      <c r="I6" s="37">
        <f t="shared" ref="I6:I24" si="4">(D6/F6)*100</f>
        <v>3.5238853254677944</v>
      </c>
      <c r="J6" s="37">
        <f t="shared" ref="J6:J24" si="5">(E6/F6)*100</f>
        <v>47.08241646768726</v>
      </c>
      <c r="K6" s="37">
        <f t="shared" si="0"/>
        <v>100</v>
      </c>
      <c r="L6" s="37">
        <f t="shared" si="1"/>
        <v>50.606301793155055</v>
      </c>
    </row>
    <row r="7" spans="1:12">
      <c r="B7" s="37"/>
      <c r="C7" s="37"/>
      <c r="D7" s="37"/>
      <c r="E7" s="37"/>
      <c r="F7" s="37"/>
      <c r="G7" s="37"/>
      <c r="H7" s="37"/>
      <c r="I7" s="37"/>
      <c r="J7" s="37"/>
      <c r="K7" s="37">
        <f t="shared" si="0"/>
        <v>0</v>
      </c>
      <c r="L7" s="37">
        <f t="shared" si="1"/>
        <v>0</v>
      </c>
    </row>
    <row r="8" spans="1:12">
      <c r="A8" t="s">
        <v>43</v>
      </c>
      <c r="B8" s="37">
        <f>MUD!R10-MUD!R11</f>
        <v>1.3525000000000009</v>
      </c>
      <c r="C8" s="37">
        <f>MUD!R11</f>
        <v>1.9225000000000034</v>
      </c>
      <c r="D8" s="37">
        <f>SAND!Q8</f>
        <v>0.58140000000000214</v>
      </c>
      <c r="E8" s="37">
        <f>SAND!Q9</f>
        <v>2.8031000000000006</v>
      </c>
      <c r="F8" s="37">
        <f t="shared" si="2"/>
        <v>6.6595000000000066</v>
      </c>
      <c r="G8" s="37">
        <f t="shared" si="3"/>
        <v>28.868533673699247</v>
      </c>
      <c r="H8" s="37">
        <f t="shared" ref="H8:H24" si="6">(B8/F8)*100</f>
        <v>20.309332532472403</v>
      </c>
      <c r="I8" s="37">
        <f t="shared" si="4"/>
        <v>8.7303851640513788</v>
      </c>
      <c r="J8" s="37">
        <f t="shared" si="5"/>
        <v>42.091748629776973</v>
      </c>
      <c r="K8" s="37">
        <f t="shared" si="0"/>
        <v>100</v>
      </c>
      <c r="L8" s="37">
        <f t="shared" si="1"/>
        <v>50.82213379382835</v>
      </c>
    </row>
    <row r="9" spans="1:12">
      <c r="B9" s="37"/>
      <c r="C9" s="37"/>
      <c r="D9" s="37"/>
      <c r="E9" s="37"/>
      <c r="F9" s="37"/>
      <c r="G9" s="37"/>
      <c r="H9" s="37"/>
      <c r="I9" s="37"/>
      <c r="J9" s="37"/>
      <c r="K9" s="37">
        <f t="shared" si="0"/>
        <v>0</v>
      </c>
      <c r="L9" s="37">
        <f t="shared" si="1"/>
        <v>0</v>
      </c>
    </row>
    <row r="10" spans="1:12">
      <c r="A10" t="s">
        <v>44</v>
      </c>
      <c r="B10" s="37">
        <f>MUD!R12-MUD!R13</f>
        <v>1.657500000000006</v>
      </c>
      <c r="C10" s="37">
        <f>MUD!R13</f>
        <v>2.259999999999994</v>
      </c>
      <c r="D10" s="37">
        <f>SAND!Q10</f>
        <v>0.20715000000000217</v>
      </c>
      <c r="E10" s="37">
        <f>SAND!Q11</f>
        <v>2.9690000000000012</v>
      </c>
      <c r="F10" s="37">
        <f t="shared" si="2"/>
        <v>7.0936500000000038</v>
      </c>
      <c r="G10" s="37">
        <f t="shared" si="3"/>
        <v>31.859479957426611</v>
      </c>
      <c r="H10" s="37">
        <f t="shared" si="6"/>
        <v>23.365968154617228</v>
      </c>
      <c r="I10" s="37">
        <f t="shared" si="4"/>
        <v>2.9202173775137208</v>
      </c>
      <c r="J10" s="37">
        <f t="shared" si="5"/>
        <v>41.854334510442435</v>
      </c>
      <c r="K10" s="37">
        <f t="shared" si="0"/>
        <v>100</v>
      </c>
      <c r="L10" s="37">
        <f t="shared" si="1"/>
        <v>44.774551887956157</v>
      </c>
    </row>
    <row r="11" spans="1:12">
      <c r="B11" s="37"/>
      <c r="C11" s="37"/>
      <c r="D11" s="37"/>
      <c r="E11" s="37"/>
      <c r="F11" s="37"/>
      <c r="G11" s="37"/>
      <c r="H11" s="37"/>
      <c r="I11" s="37"/>
      <c r="J11" s="37"/>
      <c r="K11" s="37">
        <f t="shared" si="0"/>
        <v>0</v>
      </c>
      <c r="L11" s="37">
        <f t="shared" si="1"/>
        <v>0</v>
      </c>
    </row>
    <row r="12" spans="1:12">
      <c r="A12" t="s">
        <v>45</v>
      </c>
      <c r="B12" s="37">
        <f>MUD!R14-MUD!R15</f>
        <v>1.9875000000000087</v>
      </c>
      <c r="C12" s="37">
        <f>MUD!R15</f>
        <v>2.4824999999999973</v>
      </c>
      <c r="D12" s="37">
        <f>SAND!Q12</f>
        <v>0.28964999999999819</v>
      </c>
      <c r="E12" s="37">
        <f>SAND!Q13</f>
        <v>3.5796500000000009</v>
      </c>
      <c r="F12" s="37">
        <f t="shared" si="2"/>
        <v>8.339300000000005</v>
      </c>
      <c r="G12" s="37">
        <f t="shared" si="3"/>
        <v>29.768685621095248</v>
      </c>
      <c r="H12" s="37">
        <f t="shared" si="6"/>
        <v>23.83293561809753</v>
      </c>
      <c r="I12" s="37">
        <f t="shared" si="4"/>
        <v>3.4733131078147808</v>
      </c>
      <c r="J12" s="37">
        <f t="shared" si="5"/>
        <v>42.925065652992444</v>
      </c>
      <c r="K12" s="37">
        <f t="shared" si="0"/>
        <v>100</v>
      </c>
      <c r="L12" s="37">
        <f t="shared" si="1"/>
        <v>46.398378760807226</v>
      </c>
    </row>
    <row r="13" spans="1:12">
      <c r="B13" s="37"/>
      <c r="C13" s="37"/>
      <c r="D13" s="37"/>
      <c r="E13" s="37"/>
      <c r="F13" s="37"/>
      <c r="G13" s="37"/>
      <c r="H13" s="37"/>
      <c r="I13" s="37"/>
      <c r="J13" s="37"/>
      <c r="K13" s="37">
        <f t="shared" si="0"/>
        <v>0</v>
      </c>
      <c r="L13" s="37">
        <f t="shared" si="1"/>
        <v>0</v>
      </c>
    </row>
    <row r="14" spans="1:12">
      <c r="A14" t="s">
        <v>47</v>
      </c>
      <c r="B14" s="37">
        <f>MUD!R18-MUD!R19</f>
        <v>1.6249999999999876</v>
      </c>
      <c r="C14" s="37">
        <f>MUD!R19</f>
        <v>1.9600000000000048</v>
      </c>
      <c r="D14" s="37">
        <f>SAND!Q16</f>
        <v>0.17435000000000045</v>
      </c>
      <c r="E14" s="37">
        <f>SAND!Q17</f>
        <v>2.6086000000000027</v>
      </c>
      <c r="F14" s="37">
        <f t="shared" si="2"/>
        <v>6.3679499999999951</v>
      </c>
      <c r="G14" s="37">
        <f t="shared" si="3"/>
        <v>30.779136142714787</v>
      </c>
      <c r="H14" s="37">
        <f t="shared" si="6"/>
        <v>25.518416444852566</v>
      </c>
      <c r="I14" s="37">
        <f t="shared" si="4"/>
        <v>2.7379297890215941</v>
      </c>
      <c r="J14" s="37">
        <f t="shared" si="5"/>
        <v>40.964517623411062</v>
      </c>
      <c r="K14" s="37">
        <f t="shared" si="0"/>
        <v>100</v>
      </c>
      <c r="L14" s="37">
        <f t="shared" si="1"/>
        <v>43.702447412432655</v>
      </c>
    </row>
    <row r="15" spans="1:12">
      <c r="B15" s="37"/>
      <c r="C15" s="37"/>
      <c r="D15" s="37"/>
      <c r="E15" s="37"/>
      <c r="F15" s="37"/>
      <c r="G15" s="37"/>
      <c r="H15" s="37"/>
      <c r="I15" s="37"/>
      <c r="J15" s="37"/>
      <c r="K15" s="37">
        <f t="shared" si="0"/>
        <v>0</v>
      </c>
      <c r="L15" s="37">
        <f t="shared" si="1"/>
        <v>0</v>
      </c>
    </row>
    <row r="16" spans="1:12">
      <c r="A16" t="s">
        <v>48</v>
      </c>
      <c r="B16" s="37">
        <f>MUD!R20-MUD!R21</f>
        <v>1.7599999999999949</v>
      </c>
      <c r="C16" s="37">
        <f>MUD!R21</f>
        <v>1.9750000000000032</v>
      </c>
      <c r="D16" s="37">
        <f>SAND!Q18</f>
        <v>0.50795000000000101</v>
      </c>
      <c r="E16" s="37">
        <f>SAND!Q19</f>
        <v>2.5464500000000001</v>
      </c>
      <c r="F16" s="37">
        <f t="shared" si="2"/>
        <v>6.7893999999999988</v>
      </c>
      <c r="G16" s="37">
        <f t="shared" si="3"/>
        <v>29.089462986420063</v>
      </c>
      <c r="H16" s="37">
        <f t="shared" si="6"/>
        <v>25.922761952455225</v>
      </c>
      <c r="I16" s="37">
        <f t="shared" si="4"/>
        <v>7.4815153032668738</v>
      </c>
      <c r="J16" s="37">
        <f t="shared" si="5"/>
        <v>37.506259757857848</v>
      </c>
      <c r="K16" s="37">
        <f t="shared" si="0"/>
        <v>100.00000000000001</v>
      </c>
      <c r="L16" s="37">
        <f t="shared" si="1"/>
        <v>44.987775061124722</v>
      </c>
    </row>
    <row r="17" spans="1:12">
      <c r="B17" s="37"/>
      <c r="C17" s="37"/>
      <c r="D17" s="37"/>
      <c r="E17" s="37"/>
      <c r="F17" s="37"/>
      <c r="G17" s="37"/>
      <c r="H17" s="37"/>
      <c r="I17" s="37"/>
      <c r="J17" s="37"/>
      <c r="K17" s="37">
        <f t="shared" si="0"/>
        <v>0</v>
      </c>
      <c r="L17" s="37">
        <f t="shared" si="1"/>
        <v>0</v>
      </c>
    </row>
    <row r="18" spans="1:12">
      <c r="A18" t="s">
        <v>46</v>
      </c>
      <c r="B18" s="37">
        <f>MUD!R16-MUD!R17</f>
        <v>2.0549999999999899</v>
      </c>
      <c r="C18" s="37">
        <f>MUD!R17</f>
        <v>2.1324999999999967</v>
      </c>
      <c r="D18" s="37">
        <f>SAND!Q14</f>
        <v>1.3334499999999956</v>
      </c>
      <c r="E18" s="37">
        <f>SAND!Q15</f>
        <v>2.8156999999999961</v>
      </c>
      <c r="F18" s="37">
        <f t="shared" si="2"/>
        <v>8.3366499999999775</v>
      </c>
      <c r="G18" s="37">
        <f t="shared" si="3"/>
        <v>25.579819231945716</v>
      </c>
      <c r="H18" s="37">
        <f t="shared" si="6"/>
        <v>24.650189224688521</v>
      </c>
      <c r="I18" s="37">
        <f t="shared" si="4"/>
        <v>15.995033976477352</v>
      </c>
      <c r="J18" s="37">
        <f t="shared" si="5"/>
        <v>33.774957566888425</v>
      </c>
      <c r="K18" s="37">
        <f t="shared" si="0"/>
        <v>100</v>
      </c>
      <c r="L18" s="37">
        <f t="shared" si="1"/>
        <v>49.769991543365776</v>
      </c>
    </row>
    <row r="19" spans="1:12">
      <c r="B19" s="37"/>
      <c r="C19" s="37"/>
      <c r="D19" s="37"/>
      <c r="E19" s="37"/>
      <c r="F19" s="37"/>
      <c r="G19" s="37"/>
      <c r="H19" s="37"/>
      <c r="I19" s="37"/>
      <c r="J19" s="37"/>
      <c r="K19" s="37">
        <f t="shared" si="0"/>
        <v>0</v>
      </c>
      <c r="L19" s="37">
        <f t="shared" si="1"/>
        <v>0</v>
      </c>
    </row>
    <row r="20" spans="1:12">
      <c r="A20" t="s">
        <v>49</v>
      </c>
      <c r="B20" s="37">
        <f>MUD!R22-MUD!R23</f>
        <v>2.0425000000000142</v>
      </c>
      <c r="C20" s="37">
        <f>MUD!R23</f>
        <v>2.2149999999999932</v>
      </c>
      <c r="D20" s="37">
        <f>SAND!Q20</f>
        <v>0.41290000000000049</v>
      </c>
      <c r="E20" s="37">
        <f>SAND!Q21</f>
        <v>2.2507500000000036</v>
      </c>
      <c r="F20" s="37">
        <f t="shared" si="2"/>
        <v>6.9211500000000115</v>
      </c>
      <c r="G20" s="37">
        <f t="shared" si="3"/>
        <v>32.003352044096566</v>
      </c>
      <c r="H20" s="37">
        <f t="shared" si="6"/>
        <v>29.510991670459546</v>
      </c>
      <c r="I20" s="37">
        <f t="shared" si="4"/>
        <v>5.9657715842020442</v>
      </c>
      <c r="J20" s="37">
        <f t="shared" si="5"/>
        <v>32.519884701241843</v>
      </c>
      <c r="K20" s="37">
        <f t="shared" si="0"/>
        <v>100</v>
      </c>
      <c r="L20" s="37">
        <f t="shared" si="1"/>
        <v>38.485656285443888</v>
      </c>
    </row>
    <row r="21" spans="1:12">
      <c r="B21" s="37"/>
      <c r="C21" s="37"/>
      <c r="D21" s="37"/>
      <c r="E21" s="37"/>
      <c r="F21" s="37"/>
      <c r="G21" s="37"/>
      <c r="H21" s="37"/>
      <c r="I21" s="37"/>
      <c r="J21" s="37"/>
      <c r="K21" s="37">
        <f t="shared" si="0"/>
        <v>0</v>
      </c>
      <c r="L21" s="37">
        <f t="shared" si="1"/>
        <v>0</v>
      </c>
    </row>
    <row r="22" spans="1:12">
      <c r="A22" t="s">
        <v>50</v>
      </c>
      <c r="B22" s="37">
        <f>MUD!R24-MUD!R25</f>
        <v>2.2000000000000015</v>
      </c>
      <c r="C22" s="37">
        <f>MUD!R25</f>
        <v>2.1624999999999992</v>
      </c>
      <c r="D22" s="37">
        <f>SAND!Q22</f>
        <v>0.28484999999999872</v>
      </c>
      <c r="E22" s="37">
        <f>SAND!Q23</f>
        <v>2.2947999999999951</v>
      </c>
      <c r="F22" s="37">
        <f t="shared" si="2"/>
        <v>6.9421499999999945</v>
      </c>
      <c r="G22" s="37">
        <f t="shared" si="3"/>
        <v>31.150292056495477</v>
      </c>
      <c r="H22" s="37">
        <f t="shared" si="6"/>
        <v>31.690470531463642</v>
      </c>
      <c r="I22" s="37">
        <f t="shared" si="4"/>
        <v>4.1031956958578961</v>
      </c>
      <c r="J22" s="37">
        <f t="shared" si="5"/>
        <v>33.056041716182982</v>
      </c>
      <c r="K22" s="37">
        <f t="shared" si="0"/>
        <v>100</v>
      </c>
      <c r="L22" s="37">
        <f t="shared" si="1"/>
        <v>37.159237412040881</v>
      </c>
    </row>
    <row r="23" spans="1:12">
      <c r="B23" s="37"/>
      <c r="C23" s="37"/>
      <c r="D23" s="37"/>
      <c r="E23" s="37"/>
      <c r="F23" s="37"/>
      <c r="G23" s="37"/>
      <c r="H23" s="37"/>
      <c r="I23" s="37"/>
      <c r="J23" s="37"/>
      <c r="K23" s="37">
        <f t="shared" si="0"/>
        <v>0</v>
      </c>
      <c r="L23" s="37">
        <f t="shared" si="1"/>
        <v>0</v>
      </c>
    </row>
    <row r="24" spans="1:12">
      <c r="A24" t="s">
        <v>51</v>
      </c>
      <c r="B24" s="37">
        <f>MUD!R26-MUD!R27</f>
        <v>2.4349999999999983</v>
      </c>
      <c r="C24" s="37">
        <f>MUD!R27</f>
        <v>2.4124999999999939</v>
      </c>
      <c r="D24" s="37">
        <f>SAND!Q24</f>
        <v>0.22244999999999848</v>
      </c>
      <c r="E24" s="37">
        <f>SAND!Q25</f>
        <v>2.1270000000000024</v>
      </c>
      <c r="F24" s="37">
        <f t="shared" si="2"/>
        <v>7.1969499999999931</v>
      </c>
      <c r="G24" s="37">
        <f t="shared" si="3"/>
        <v>33.521144373658238</v>
      </c>
      <c r="H24" s="37">
        <f t="shared" si="6"/>
        <v>33.833776808231278</v>
      </c>
      <c r="I24" s="37">
        <f t="shared" si="4"/>
        <v>3.0908926698114993</v>
      </c>
      <c r="J24" s="37">
        <f t="shared" si="5"/>
        <v>29.554186148298996</v>
      </c>
      <c r="K24" s="37">
        <f t="shared" si="0"/>
        <v>100.00000000000001</v>
      </c>
      <c r="L24" s="37">
        <f t="shared" si="1"/>
        <v>32.645078818110498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A5" sqref="A5:M15"/>
    </sheetView>
  </sheetViews>
  <sheetFormatPr baseColWidth="10" defaultRowHeight="14" x14ac:dyDescent="0"/>
  <cols>
    <col min="1" max="1" width="10.83203125" style="21"/>
    <col min="8" max="8" width="10.83203125" style="21"/>
  </cols>
  <sheetData>
    <row r="1" spans="1:13" ht="15">
      <c r="A1" s="53" t="s">
        <v>80</v>
      </c>
      <c r="B1" s="51"/>
      <c r="C1" s="52"/>
      <c r="D1" s="52"/>
      <c r="E1" s="52"/>
      <c r="F1" s="52"/>
      <c r="G1" s="52"/>
      <c r="H1" s="53"/>
      <c r="I1" s="51"/>
      <c r="J1" s="52"/>
      <c r="K1" s="52"/>
      <c r="L1" s="52"/>
      <c r="M1" s="52"/>
    </row>
    <row r="2" spans="1:13" ht="15">
      <c r="A2" s="53"/>
      <c r="B2" s="51"/>
      <c r="C2" s="52"/>
      <c r="D2" s="52"/>
      <c r="E2" s="52"/>
      <c r="F2" s="52"/>
      <c r="G2" s="52"/>
      <c r="H2" s="53"/>
      <c r="I2" s="51"/>
      <c r="J2" s="52"/>
      <c r="K2" s="52"/>
      <c r="L2" s="52"/>
      <c r="M2" s="52"/>
    </row>
    <row r="3" spans="1:13" ht="15">
      <c r="A3" s="53"/>
      <c r="B3" s="54" t="s">
        <v>81</v>
      </c>
      <c r="C3" s="55"/>
      <c r="D3" s="55"/>
      <c r="E3" s="55"/>
      <c r="F3" s="55"/>
      <c r="G3" s="55"/>
      <c r="H3" s="56"/>
      <c r="I3" s="54" t="s">
        <v>82</v>
      </c>
      <c r="J3" s="55"/>
      <c r="K3" s="55"/>
      <c r="L3" s="55"/>
      <c r="M3" s="55"/>
    </row>
    <row r="4" spans="1:13" ht="15">
      <c r="A4" s="53"/>
      <c r="B4" s="51" t="s">
        <v>29</v>
      </c>
      <c r="C4" s="52" t="s">
        <v>30</v>
      </c>
      <c r="D4" s="52" t="s">
        <v>37</v>
      </c>
      <c r="E4" s="52" t="s">
        <v>38</v>
      </c>
      <c r="F4" s="52" t="s">
        <v>83</v>
      </c>
      <c r="G4" s="52" t="s">
        <v>84</v>
      </c>
      <c r="H4" s="53" t="s">
        <v>85</v>
      </c>
      <c r="I4" s="51" t="s">
        <v>32</v>
      </c>
      <c r="J4" s="52" t="s">
        <v>33</v>
      </c>
      <c r="K4" s="52" t="s">
        <v>39</v>
      </c>
      <c r="L4" s="52" t="s">
        <v>40</v>
      </c>
      <c r="M4" s="52" t="s">
        <v>86</v>
      </c>
    </row>
    <row r="5" spans="1:13">
      <c r="A5" s="21" t="s">
        <v>41</v>
      </c>
      <c r="B5">
        <f>MUD!Q6-MUD!Q7</f>
        <v>1.2574999999999892</v>
      </c>
      <c r="C5">
        <f>MUD!Q7</f>
        <v>1.5750000000000028</v>
      </c>
      <c r="D5">
        <f>SAND!Q4</f>
        <v>0.24174999999999969</v>
      </c>
      <c r="E5">
        <f>SAND!Q5</f>
        <v>2.6248999999999967</v>
      </c>
      <c r="F5">
        <f>B5+C5</f>
        <v>2.832499999999992</v>
      </c>
      <c r="G5">
        <f>E5</f>
        <v>2.6248999999999967</v>
      </c>
      <c r="H5" s="21">
        <f>B5+C5+D5+E5</f>
        <v>5.6991499999999888</v>
      </c>
      <c r="I5" s="20">
        <f>(C5/H5)*100</f>
        <v>27.635700060535445</v>
      </c>
      <c r="J5">
        <f>(B5/H5)*100</f>
        <v>22.06469385785585</v>
      </c>
      <c r="K5">
        <f>(D5/H5)*100</f>
        <v>4.2418606283393165</v>
      </c>
      <c r="L5">
        <f>(E5/H5)*100</f>
        <v>46.057745453269376</v>
      </c>
      <c r="M5">
        <f>(F5/H5)*100</f>
        <v>49.700393918391292</v>
      </c>
    </row>
    <row r="6" spans="1:13">
      <c r="A6" s="21" t="s">
        <v>42</v>
      </c>
      <c r="B6">
        <f>MUD!Q8-MUD!Q9</f>
        <v>1.4549999999999894</v>
      </c>
      <c r="C6">
        <f>MUD!Q9</f>
        <v>2.0800000000000138</v>
      </c>
      <c r="D6">
        <f>SAND!Q6</f>
        <v>0.22579999999999956</v>
      </c>
      <c r="E6">
        <f>SAND!Q7</f>
        <v>3.0168999999999926</v>
      </c>
      <c r="F6">
        <f t="shared" ref="F6:F15" si="0">B6+C6</f>
        <v>3.5350000000000033</v>
      </c>
      <c r="G6">
        <f t="shared" ref="G6:G15" si="1">E6</f>
        <v>3.0168999999999926</v>
      </c>
      <c r="H6" s="21">
        <f t="shared" ref="H6:H15" si="2">B6+C6+D6+E6</f>
        <v>6.7776999999999958</v>
      </c>
      <c r="I6" s="20">
        <f t="shared" ref="I6:I17" si="3">(C6/H6)*100</f>
        <v>30.688876757602358</v>
      </c>
      <c r="J6">
        <f t="shared" ref="J6:J17" si="4">(B6/H6)*100</f>
        <v>21.46745946264943</v>
      </c>
      <c r="K6">
        <f t="shared" ref="K6:K17" si="5">(D6/H6)*100</f>
        <v>3.3315136403204582</v>
      </c>
      <c r="L6">
        <f t="shared" ref="L6:L17" si="6">(E6/H6)*100</f>
        <v>44.512150139427746</v>
      </c>
      <c r="M6">
        <f t="shared" ref="M6:M17" si="7">(F6/H6)*100</f>
        <v>52.156336220251788</v>
      </c>
    </row>
    <row r="7" spans="1:13">
      <c r="A7" s="21" t="s">
        <v>43</v>
      </c>
      <c r="B7">
        <f>MUD!Q10-MUD!Q11</f>
        <v>1.3799999999999923</v>
      </c>
      <c r="C7">
        <f>MUD!Q11</f>
        <v>2.270000000000004</v>
      </c>
      <c r="D7">
        <f>SAND!Q8</f>
        <v>0.58140000000000214</v>
      </c>
      <c r="E7">
        <f>SAND!Q9</f>
        <v>2.8031000000000006</v>
      </c>
      <c r="F7">
        <f t="shared" si="0"/>
        <v>3.6499999999999964</v>
      </c>
      <c r="G7">
        <f t="shared" si="1"/>
        <v>2.8031000000000006</v>
      </c>
      <c r="H7" s="21">
        <f t="shared" si="2"/>
        <v>7.0344999999999995</v>
      </c>
      <c r="I7" s="20">
        <f t="shared" si="3"/>
        <v>32.269528751155079</v>
      </c>
      <c r="J7">
        <f t="shared" si="4"/>
        <v>19.617598976472987</v>
      </c>
      <c r="K7">
        <f t="shared" si="5"/>
        <v>8.26497974269674</v>
      </c>
      <c r="L7">
        <f t="shared" si="6"/>
        <v>39.847892529675185</v>
      </c>
      <c r="M7">
        <f t="shared" si="7"/>
        <v>51.887127727628069</v>
      </c>
    </row>
    <row r="8" spans="1:13">
      <c r="A8" s="21" t="s">
        <v>44</v>
      </c>
      <c r="B8">
        <f>MUD!Q12-MUD!Q13</f>
        <v>1.7100000000000057</v>
      </c>
      <c r="C8">
        <f>MUD!Q13</f>
        <v>2.6499999999999955</v>
      </c>
      <c r="D8">
        <f>SAND!Q10</f>
        <v>0.20715000000000217</v>
      </c>
      <c r="E8">
        <f>SAND!Q11</f>
        <v>2.9690000000000012</v>
      </c>
      <c r="F8">
        <f t="shared" si="0"/>
        <v>4.3600000000000012</v>
      </c>
      <c r="G8">
        <f t="shared" si="1"/>
        <v>2.9690000000000012</v>
      </c>
      <c r="H8" s="21">
        <f t="shared" si="2"/>
        <v>7.5361500000000046</v>
      </c>
      <c r="I8" s="20">
        <f t="shared" si="3"/>
        <v>35.163843607146802</v>
      </c>
      <c r="J8">
        <f t="shared" si="4"/>
        <v>22.690631157819375</v>
      </c>
      <c r="K8">
        <f t="shared" si="5"/>
        <v>2.7487510200832261</v>
      </c>
      <c r="L8">
        <f t="shared" si="6"/>
        <v>39.396774214950597</v>
      </c>
      <c r="M8">
        <f t="shared" si="7"/>
        <v>57.854474764966177</v>
      </c>
    </row>
    <row r="9" spans="1:13">
      <c r="A9" s="21" t="s">
        <v>45</v>
      </c>
      <c r="B9">
        <f>MUD!Q14-MUD!Q15</f>
        <v>2.0349999999999868</v>
      </c>
      <c r="C9">
        <f>MUD!Q15</f>
        <v>2.91</v>
      </c>
      <c r="D9">
        <f>SAND!Q12</f>
        <v>0.28964999999999819</v>
      </c>
      <c r="E9">
        <f>SAND!Q13</f>
        <v>3.5796500000000009</v>
      </c>
      <c r="F9">
        <f t="shared" si="0"/>
        <v>4.944999999999987</v>
      </c>
      <c r="G9">
        <f t="shared" si="1"/>
        <v>3.5796500000000009</v>
      </c>
      <c r="H9" s="21">
        <f t="shared" si="2"/>
        <v>8.8142999999999851</v>
      </c>
      <c r="I9" s="20">
        <f t="shared" si="3"/>
        <v>33.014533201729066</v>
      </c>
      <c r="J9">
        <f t="shared" si="4"/>
        <v>23.087482840384265</v>
      </c>
      <c r="K9">
        <f t="shared" si="5"/>
        <v>3.2861372996153824</v>
      </c>
      <c r="L9">
        <f t="shared" si="6"/>
        <v>40.611846658271297</v>
      </c>
      <c r="M9">
        <f t="shared" si="7"/>
        <v>56.102016042113334</v>
      </c>
    </row>
    <row r="10" spans="1:13">
      <c r="A10" s="21" t="s">
        <v>47</v>
      </c>
      <c r="B10">
        <f>MUD!Q18-MUD!Q19</f>
        <v>1.6699999999999826</v>
      </c>
      <c r="C10">
        <f>MUD!Q19</f>
        <v>2.3075000000000054</v>
      </c>
      <c r="D10">
        <f>SAND!Q16</f>
        <v>0.17435000000000045</v>
      </c>
      <c r="E10">
        <f>SAND!Q17</f>
        <v>2.6086000000000027</v>
      </c>
      <c r="F10">
        <f t="shared" si="0"/>
        <v>3.977499999999988</v>
      </c>
      <c r="G10">
        <f t="shared" si="1"/>
        <v>2.6086000000000027</v>
      </c>
      <c r="H10" s="21">
        <f t="shared" si="2"/>
        <v>6.7604499999999916</v>
      </c>
      <c r="I10" s="20">
        <f t="shared" si="3"/>
        <v>34.132343261173567</v>
      </c>
      <c r="J10">
        <f t="shared" si="4"/>
        <v>24.702497614803519</v>
      </c>
      <c r="K10">
        <f t="shared" si="5"/>
        <v>2.5789703348149997</v>
      </c>
      <c r="L10">
        <f t="shared" si="6"/>
        <v>38.58618878920791</v>
      </c>
      <c r="M10">
        <f t="shared" si="7"/>
        <v>58.834840875977093</v>
      </c>
    </row>
    <row r="11" spans="1:13">
      <c r="A11" s="21" t="s">
        <v>48</v>
      </c>
      <c r="B11">
        <f>MUD!Q20-MUD!Q21</f>
        <v>1.7925000000000075</v>
      </c>
      <c r="C11">
        <f>MUD!Q21</f>
        <v>2.3224999999999927</v>
      </c>
      <c r="D11">
        <f>SAND!Q18</f>
        <v>0.50795000000000101</v>
      </c>
      <c r="E11">
        <f>SAND!Q19</f>
        <v>2.5464500000000001</v>
      </c>
      <c r="F11">
        <f t="shared" si="0"/>
        <v>4.1150000000000002</v>
      </c>
      <c r="G11">
        <f t="shared" si="1"/>
        <v>2.5464500000000001</v>
      </c>
      <c r="H11" s="21">
        <f t="shared" si="2"/>
        <v>7.1694000000000013</v>
      </c>
      <c r="I11" s="20">
        <f t="shared" si="3"/>
        <v>32.394621586185622</v>
      </c>
      <c r="J11">
        <f t="shared" si="4"/>
        <v>25.002092225290916</v>
      </c>
      <c r="K11">
        <f t="shared" si="5"/>
        <v>7.0849722431444881</v>
      </c>
      <c r="L11">
        <f t="shared" si="6"/>
        <v>35.518313945378964</v>
      </c>
      <c r="M11">
        <f t="shared" si="7"/>
        <v>57.396713811476538</v>
      </c>
    </row>
    <row r="12" spans="1:13">
      <c r="A12" s="21" t="s">
        <v>46</v>
      </c>
      <c r="B12">
        <f>MUD!Q16-MUD!Q17</f>
        <v>2.1274999999999986</v>
      </c>
      <c r="C12">
        <f>MUD!Q17</f>
        <v>2.4849999999999968</v>
      </c>
      <c r="D12">
        <f>SAND!Q14</f>
        <v>1.3334499999999956</v>
      </c>
      <c r="E12">
        <f>SAND!Q15</f>
        <v>2.8156999999999961</v>
      </c>
      <c r="F12">
        <f t="shared" si="0"/>
        <v>4.6124999999999954</v>
      </c>
      <c r="G12">
        <f t="shared" si="1"/>
        <v>2.8156999999999961</v>
      </c>
      <c r="H12" s="21">
        <f t="shared" si="2"/>
        <v>8.7616499999999871</v>
      </c>
      <c r="I12" s="20">
        <f t="shared" si="3"/>
        <v>28.362237706368099</v>
      </c>
      <c r="J12">
        <f t="shared" si="4"/>
        <v>24.281956024264854</v>
      </c>
      <c r="K12">
        <f t="shared" si="5"/>
        <v>15.219165339861757</v>
      </c>
      <c r="L12">
        <f t="shared" si="6"/>
        <v>32.13664092950529</v>
      </c>
      <c r="M12">
        <f t="shared" si="7"/>
        <v>52.644193730632949</v>
      </c>
    </row>
    <row r="13" spans="1:13">
      <c r="A13" s="21" t="s">
        <v>49</v>
      </c>
      <c r="B13">
        <f>MUD!Q22-MUD!Q23</f>
        <v>2.1074999999999959</v>
      </c>
      <c r="C13">
        <f>MUD!Q23</f>
        <v>2.5700000000000096</v>
      </c>
      <c r="D13">
        <f>SAND!Q20</f>
        <v>0.41290000000000049</v>
      </c>
      <c r="E13">
        <f>SAND!Q21</f>
        <v>2.2507500000000036</v>
      </c>
      <c r="F13">
        <f t="shared" si="0"/>
        <v>4.6775000000000055</v>
      </c>
      <c r="G13">
        <f t="shared" si="1"/>
        <v>2.2507500000000036</v>
      </c>
      <c r="H13" s="21">
        <f t="shared" si="2"/>
        <v>7.3411500000000096</v>
      </c>
      <c r="I13" s="20">
        <f t="shared" si="3"/>
        <v>35.00813905178353</v>
      </c>
      <c r="J13">
        <f t="shared" si="4"/>
        <v>28.70803620686123</v>
      </c>
      <c r="K13">
        <f t="shared" si="5"/>
        <v>5.6244593830666849</v>
      </c>
      <c r="L13">
        <f t="shared" si="6"/>
        <v>30.659365358288561</v>
      </c>
      <c r="M13">
        <f t="shared" si="7"/>
        <v>63.716175258644761</v>
      </c>
    </row>
    <row r="14" spans="1:13">
      <c r="A14" s="21" t="s">
        <v>50</v>
      </c>
      <c r="B14">
        <f>MUD!Q24-MUD!Q25</f>
        <v>2.2700000000000053</v>
      </c>
      <c r="C14">
        <f>MUD!Q25</f>
        <v>2.5149999999999992</v>
      </c>
      <c r="D14">
        <f>SAND!Q22</f>
        <v>0.28484999999999872</v>
      </c>
      <c r="E14">
        <f>SAND!Q23</f>
        <v>2.2947999999999951</v>
      </c>
      <c r="F14">
        <f t="shared" si="0"/>
        <v>4.7850000000000046</v>
      </c>
      <c r="G14">
        <f t="shared" si="1"/>
        <v>2.2947999999999951</v>
      </c>
      <c r="H14" s="21">
        <f t="shared" si="2"/>
        <v>7.3646499999999984</v>
      </c>
      <c r="I14" s="20">
        <f t="shared" si="3"/>
        <v>34.14962014488129</v>
      </c>
      <c r="J14">
        <f t="shared" si="4"/>
        <v>30.822917586036073</v>
      </c>
      <c r="K14">
        <f t="shared" si="5"/>
        <v>3.8678009138248086</v>
      </c>
      <c r="L14">
        <f t="shared" si="6"/>
        <v>31.159661355257828</v>
      </c>
      <c r="M14">
        <f t="shared" si="7"/>
        <v>64.972537730917367</v>
      </c>
    </row>
    <row r="15" spans="1:13">
      <c r="A15" s="21" t="s">
        <v>51</v>
      </c>
      <c r="B15">
        <f>MUD!Q26-MUD!Q27</f>
        <v>2.4749999999999939</v>
      </c>
      <c r="C15">
        <f>MUD!Q27</f>
        <v>2.7775000000000092</v>
      </c>
      <c r="D15">
        <f>SAND!Q24</f>
        <v>0.22244999999999848</v>
      </c>
      <c r="E15">
        <f>SAND!Q25</f>
        <v>2.1270000000000024</v>
      </c>
      <c r="F15">
        <f t="shared" si="0"/>
        <v>5.2525000000000031</v>
      </c>
      <c r="G15">
        <f t="shared" si="1"/>
        <v>2.1270000000000024</v>
      </c>
      <c r="H15" s="21">
        <f t="shared" si="2"/>
        <v>7.601950000000004</v>
      </c>
      <c r="I15" s="20">
        <f t="shared" si="3"/>
        <v>36.536678089174593</v>
      </c>
      <c r="J15">
        <f t="shared" si="4"/>
        <v>32.557435921046476</v>
      </c>
      <c r="K15">
        <f t="shared" si="5"/>
        <v>2.9262228770249523</v>
      </c>
      <c r="L15">
        <f t="shared" si="6"/>
        <v>27.979663112753983</v>
      </c>
      <c r="M15">
        <f t="shared" si="7"/>
        <v>69.094114010221062</v>
      </c>
    </row>
    <row r="16" spans="1:13">
      <c r="I16" s="20"/>
    </row>
    <row r="17" spans="9:9">
      <c r="I17" s="20"/>
    </row>
  </sheetData>
  <mergeCells count="2">
    <mergeCell ref="B3:H3"/>
    <mergeCell ref="I3:M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E5" sqref="E5"/>
    </sheetView>
  </sheetViews>
  <sheetFormatPr baseColWidth="10" defaultRowHeight="14" x14ac:dyDescent="0"/>
  <cols>
    <col min="1" max="1" width="10.83203125" style="21"/>
    <col min="8" max="8" width="10.83203125" style="21"/>
    <col min="13" max="13" width="10.83203125" style="21"/>
  </cols>
  <sheetData>
    <row r="1" spans="1:19" ht="18">
      <c r="A1" s="65" t="s">
        <v>80</v>
      </c>
      <c r="B1" s="22"/>
      <c r="I1" s="22"/>
      <c r="N1" s="22"/>
    </row>
    <row r="2" spans="1:19">
      <c r="A2" s="36"/>
      <c r="B2" s="34"/>
      <c r="C2" s="57"/>
      <c r="D2" s="57"/>
      <c r="E2" s="57"/>
      <c r="F2" s="57"/>
      <c r="G2" s="57"/>
      <c r="H2" s="36"/>
      <c r="I2" s="34"/>
      <c r="N2" s="22"/>
    </row>
    <row r="3" spans="1:19" ht="16">
      <c r="A3" s="36"/>
      <c r="B3" s="58" t="s">
        <v>87</v>
      </c>
      <c r="C3" s="59"/>
      <c r="D3" s="59"/>
      <c r="E3" s="59"/>
      <c r="F3" s="59"/>
      <c r="G3" s="59"/>
      <c r="H3" s="60"/>
      <c r="I3" s="61" t="s">
        <v>88</v>
      </c>
      <c r="J3" s="62"/>
      <c r="K3" s="62"/>
      <c r="L3" s="62"/>
      <c r="M3" s="62"/>
      <c r="N3" s="63"/>
      <c r="O3" s="62" t="s">
        <v>82</v>
      </c>
      <c r="P3" s="62"/>
      <c r="Q3" s="62"/>
      <c r="R3" s="62"/>
      <c r="S3" s="62"/>
    </row>
    <row r="4" spans="1:19">
      <c r="A4" s="36"/>
      <c r="B4" s="34" t="s">
        <v>29</v>
      </c>
      <c r="C4" s="57" t="s">
        <v>30</v>
      </c>
      <c r="D4" s="57" t="s">
        <v>37</v>
      </c>
      <c r="E4" s="57" t="s">
        <v>38</v>
      </c>
      <c r="F4" s="57" t="s">
        <v>83</v>
      </c>
      <c r="G4" s="57" t="s">
        <v>84</v>
      </c>
      <c r="H4" s="36" t="s">
        <v>89</v>
      </c>
      <c r="I4" s="34" t="s">
        <v>32</v>
      </c>
      <c r="J4" s="38" t="s">
        <v>33</v>
      </c>
      <c r="K4" s="38" t="s">
        <v>39</v>
      </c>
      <c r="L4" s="38" t="s">
        <v>40</v>
      </c>
      <c r="M4" s="64" t="s">
        <v>86</v>
      </c>
      <c r="N4" s="38" t="s">
        <v>90</v>
      </c>
      <c r="O4" s="34" t="s">
        <v>32</v>
      </c>
      <c r="P4" s="38" t="s">
        <v>33</v>
      </c>
      <c r="Q4" s="38" t="s">
        <v>39</v>
      </c>
      <c r="R4" s="38" t="s">
        <v>40</v>
      </c>
      <c r="S4" s="38" t="s">
        <v>86</v>
      </c>
    </row>
    <row r="5" spans="1:19">
      <c r="A5" s="21" t="s">
        <v>41</v>
      </c>
      <c r="B5">
        <f>MUD!R6-MUD!R7</f>
        <v>1.2050000000000003</v>
      </c>
      <c r="C5">
        <f>MUD!R7</f>
        <v>1.3600000000000045</v>
      </c>
      <c r="D5">
        <f>SAND!R4</f>
        <v>0.23850000000000193</v>
      </c>
      <c r="E5">
        <f>SAND!R5</f>
        <v>2.584699999999998</v>
      </c>
      <c r="F5">
        <f>B5+C5</f>
        <v>2.5650000000000048</v>
      </c>
      <c r="G5">
        <f>E5</f>
        <v>2.584699999999998</v>
      </c>
      <c r="H5" s="21">
        <f>B5+C5+D5+E5</f>
        <v>5.3882000000000048</v>
      </c>
      <c r="I5" s="22">
        <f>(C5/H5)*100</f>
        <v>25.240340002227153</v>
      </c>
      <c r="J5">
        <f>(B5/H5)*100</f>
        <v>22.363683604914428</v>
      </c>
      <c r="K5">
        <f>(D5/H5)*100</f>
        <v>4.4263390371552971</v>
      </c>
      <c r="L5">
        <f>(E5/H5)*100</f>
        <v>47.969637355703128</v>
      </c>
      <c r="M5" s="21">
        <f>(F5/H5)*100</f>
        <v>47.604023607141578</v>
      </c>
      <c r="N5">
        <f>(H5/'Final Total Dried Solids'!H5)*100</f>
        <v>94.5439232166203</v>
      </c>
      <c r="O5">
        <f>(C5/'Final Total Dried Solids'!H5)*100</f>
        <v>23.863207671319532</v>
      </c>
      <c r="P5">
        <f>(B5/'Final Total Dried Solids'!H5)*100</f>
        <v>21.143503855838198</v>
      </c>
      <c r="Q5">
        <f>(D5/'Final Total Dried Solids'!H5)*100</f>
        <v>4.1848345805953935</v>
      </c>
      <c r="R5">
        <f>(E5/'Final Total Dried Solids'!H5)*100</f>
        <v>45.352377108867167</v>
      </c>
      <c r="S5">
        <f>(F5/'Final Total Dried Solids'!H5)*100</f>
        <v>45.006711527157734</v>
      </c>
    </row>
    <row r="6" spans="1:19">
      <c r="A6" s="21" t="s">
        <v>42</v>
      </c>
      <c r="B6">
        <f>MUD!R8-MUD!R9</f>
        <v>1.3899999999999855</v>
      </c>
      <c r="C6">
        <f>MUD!R9</f>
        <v>1.7750000000000141</v>
      </c>
      <c r="D6">
        <f>SAND!R6</f>
        <v>0.21624999999999517</v>
      </c>
      <c r="E6">
        <f>SAND!R7</f>
        <v>2.9755499999999984</v>
      </c>
      <c r="F6">
        <f t="shared" ref="F6:F15" si="0">B6+C6</f>
        <v>3.1649999999999996</v>
      </c>
      <c r="G6">
        <f t="shared" ref="G6:G15" si="1">E6</f>
        <v>2.9755499999999984</v>
      </c>
      <c r="H6" s="21">
        <f t="shared" ref="H6:H15" si="2">B6+C6+D6+E6</f>
        <v>6.3567999999999927</v>
      </c>
      <c r="I6" s="22">
        <f t="shared" ref="I6:I15" si="3">(C6/H6)*100</f>
        <v>27.922854266297765</v>
      </c>
      <c r="J6">
        <f t="shared" ref="J6:J15" si="4">(B6/H6)*100</f>
        <v>21.866347847973618</v>
      </c>
      <c r="K6">
        <f t="shared" ref="K6:K15" si="5">(D6/H6)*100</f>
        <v>3.4018688648375823</v>
      </c>
      <c r="L6">
        <f t="shared" ref="L6:L15" si="6">(E6/H6)*100</f>
        <v>46.808929020891043</v>
      </c>
      <c r="M6" s="21">
        <f t="shared" ref="M6:M15" si="7">(F6/H6)*100</f>
        <v>49.789202114271383</v>
      </c>
      <c r="N6">
        <f>(H6/'Final Total Dried Solids'!H6)*100</f>
        <v>93.789928736887092</v>
      </c>
      <c r="O6">
        <f>(C6/'Final Total Dried Solids'!H6)*100</f>
        <v>26.188825117665509</v>
      </c>
      <c r="P6">
        <f>(B6/'Final Total Dried Solids'!H6)*100</f>
        <v>20.508432063974304</v>
      </c>
      <c r="Q6">
        <f>(D6/'Final Total Dried Solids'!H6)*100</f>
        <v>3.1906103840535183</v>
      </c>
      <c r="R6">
        <f>(E6/'Final Total Dried Solids'!H6)*100</f>
        <v>43.902061171193765</v>
      </c>
      <c r="S6">
        <f>(F6/'Final Total Dried Solids'!H6)*100</f>
        <v>46.697257181639813</v>
      </c>
    </row>
    <row r="7" spans="1:19">
      <c r="A7" s="21" t="s">
        <v>43</v>
      </c>
      <c r="B7">
        <f>MUD!R10-MUD!R11</f>
        <v>1.3525000000000009</v>
      </c>
      <c r="C7">
        <f>MUD!R11</f>
        <v>1.9225000000000034</v>
      </c>
      <c r="D7">
        <f>SAND!R8</f>
        <v>0.5406000000000013</v>
      </c>
      <c r="E7">
        <f>SAND!R9</f>
        <v>2.778899999999993</v>
      </c>
      <c r="F7">
        <f t="shared" si="0"/>
        <v>3.2750000000000044</v>
      </c>
      <c r="G7">
        <f t="shared" si="1"/>
        <v>2.778899999999993</v>
      </c>
      <c r="H7" s="21">
        <f t="shared" si="2"/>
        <v>6.5944999999999983</v>
      </c>
      <c r="I7" s="22">
        <f t="shared" si="3"/>
        <v>29.153082113882839</v>
      </c>
      <c r="J7">
        <f t="shared" si="4"/>
        <v>20.509515505345384</v>
      </c>
      <c r="K7">
        <f t="shared" si="5"/>
        <v>8.1977405413602469</v>
      </c>
      <c r="L7">
        <f t="shared" si="6"/>
        <v>42.139661839411538</v>
      </c>
      <c r="M7" s="21">
        <f t="shared" si="7"/>
        <v>49.662597619228222</v>
      </c>
      <c r="N7">
        <f>(H7/'Final Total Dried Solids'!H7)*100</f>
        <v>93.74511336982016</v>
      </c>
      <c r="O7">
        <f>(C7/'Final Total Dried Solids'!H7)*100</f>
        <v>27.329589878456229</v>
      </c>
      <c r="P7">
        <f>(B7/'Final Total Dried Solids'!H7)*100</f>
        <v>19.226668562086871</v>
      </c>
      <c r="Q7">
        <f>(D7/'Final Total Dried Solids'!H7)*100</f>
        <v>7.6849811642618713</v>
      </c>
      <c r="R7">
        <f>(E7/'Final Total Dried Solids'!H7)*100</f>
        <v>39.503873765015186</v>
      </c>
      <c r="S7">
        <f>(F7/'Final Total Dried Solids'!H7)*100</f>
        <v>46.556258440543104</v>
      </c>
    </row>
    <row r="8" spans="1:19">
      <c r="A8" s="21" t="s">
        <v>44</v>
      </c>
      <c r="B8">
        <f>MUD!R12-MUD!R13</f>
        <v>1.657500000000006</v>
      </c>
      <c r="C8">
        <f>MUD!R13</f>
        <v>2.259999999999994</v>
      </c>
      <c r="D8">
        <f>SAND!R10</f>
        <v>0.19839999999999947</v>
      </c>
      <c r="E8">
        <f>SAND!R11</f>
        <v>2.9315500000000014</v>
      </c>
      <c r="F8">
        <f t="shared" si="0"/>
        <v>3.9175</v>
      </c>
      <c r="G8">
        <f t="shared" si="1"/>
        <v>2.9315500000000014</v>
      </c>
      <c r="H8" s="21">
        <f t="shared" si="2"/>
        <v>7.0474500000000013</v>
      </c>
      <c r="I8" s="22">
        <f t="shared" si="3"/>
        <v>32.06833677429416</v>
      </c>
      <c r="J8">
        <f t="shared" si="4"/>
        <v>23.519145222740221</v>
      </c>
      <c r="K8">
        <f t="shared" si="5"/>
        <v>2.8152026619557349</v>
      </c>
      <c r="L8">
        <f t="shared" si="6"/>
        <v>41.597315341009882</v>
      </c>
      <c r="M8" s="21">
        <f t="shared" si="7"/>
        <v>55.587481997034381</v>
      </c>
      <c r="N8">
        <f>(H8/'Final Total Dried Solids'!H8)*100</f>
        <v>93.515256463844239</v>
      </c>
      <c r="O8">
        <f>(C8/'Final Total Dried Solids'!H8)*100</f>
        <v>29.988787378170457</v>
      </c>
      <c r="P8">
        <f>(B8/'Final Total Dried Solids'!H8)*100</f>
        <v>21.993988973149488</v>
      </c>
      <c r="Q8">
        <f>(D8/'Final Total Dried Solids'!H8)*100</f>
        <v>2.6326439893048748</v>
      </c>
      <c r="R8">
        <f>(E8/'Final Total Dried Solids'!H8)*100</f>
        <v>38.899836123219409</v>
      </c>
      <c r="S8">
        <f>(F8/'Final Total Dried Solids'!H8)*100</f>
        <v>51.982776351319934</v>
      </c>
    </row>
    <row r="9" spans="1:19">
      <c r="A9" s="21" t="s">
        <v>45</v>
      </c>
      <c r="B9">
        <f>MUD!R14-MUD!R15</f>
        <v>1.9875000000000087</v>
      </c>
      <c r="C9">
        <f>MUD!R15</f>
        <v>2.4824999999999973</v>
      </c>
      <c r="D9">
        <f>SAND!R12</f>
        <v>0.27740000000000009</v>
      </c>
      <c r="E9">
        <f>SAND!R13</f>
        <v>3.5230549999999994</v>
      </c>
      <c r="F9">
        <f t="shared" si="0"/>
        <v>4.470000000000006</v>
      </c>
      <c r="G9">
        <f t="shared" si="1"/>
        <v>3.5230549999999994</v>
      </c>
      <c r="H9" s="21">
        <f t="shared" si="2"/>
        <v>8.2704550000000054</v>
      </c>
      <c r="I9" s="22">
        <f t="shared" si="3"/>
        <v>30.016486396455765</v>
      </c>
      <c r="J9">
        <f t="shared" si="4"/>
        <v>24.031325966951123</v>
      </c>
      <c r="K9">
        <f t="shared" si="5"/>
        <v>3.3541080871608626</v>
      </c>
      <c r="L9">
        <f t="shared" si="6"/>
        <v>42.598079549432249</v>
      </c>
      <c r="M9" s="21">
        <f t="shared" si="7"/>
        <v>54.047812363406891</v>
      </c>
      <c r="N9">
        <f>(H9/'Final Total Dried Solids'!H9)*100</f>
        <v>93.829969481411112</v>
      </c>
      <c r="O9">
        <f>(C9/'Final Total Dried Solids'!H9)*100</f>
        <v>28.164460025186361</v>
      </c>
      <c r="P9">
        <f>(B9/'Final Total Dried Solids'!H9)*100</f>
        <v>22.548585820768661</v>
      </c>
      <c r="Q9">
        <f>(D9/'Final Total Dried Solids'!H9)*100</f>
        <v>3.1471585945565788</v>
      </c>
      <c r="R9">
        <f>(E9/'Final Total Dried Solids'!H9)*100</f>
        <v>39.96976504089951</v>
      </c>
      <c r="S9">
        <f>(F9/'Final Total Dried Solids'!H9)*100</f>
        <v>50.713045845955016</v>
      </c>
    </row>
    <row r="10" spans="1:19">
      <c r="A10" s="21" t="s">
        <v>47</v>
      </c>
      <c r="B10">
        <f>MUD!R18-MUD!R19</f>
        <v>1.6249999999999876</v>
      </c>
      <c r="C10">
        <f>MUD!R19</f>
        <v>1.9600000000000048</v>
      </c>
      <c r="D10">
        <f>SAND!R16</f>
        <v>0.16395000000000337</v>
      </c>
      <c r="E10">
        <f>SAND!R17</f>
        <v>2.308250000000001</v>
      </c>
      <c r="F10">
        <f t="shared" si="0"/>
        <v>3.5849999999999924</v>
      </c>
      <c r="G10">
        <f t="shared" si="1"/>
        <v>2.308250000000001</v>
      </c>
      <c r="H10" s="21">
        <f t="shared" si="2"/>
        <v>6.0571999999999964</v>
      </c>
      <c r="I10" s="22">
        <f t="shared" si="3"/>
        <v>32.358185300138778</v>
      </c>
      <c r="J10">
        <f t="shared" si="4"/>
        <v>26.827577098329069</v>
      </c>
      <c r="K10">
        <f t="shared" si="5"/>
        <v>2.7066961632438002</v>
      </c>
      <c r="L10">
        <f t="shared" si="6"/>
        <v>38.107541438288358</v>
      </c>
      <c r="M10" s="21">
        <f t="shared" si="7"/>
        <v>59.185762398467844</v>
      </c>
      <c r="N10">
        <f>(H10/'Final Total Dried Solids'!H10)*100</f>
        <v>89.597585959514589</v>
      </c>
      <c r="O10">
        <f>(C10/'Final Total Dried Solids'!H10)*100</f>
        <v>28.992152889230855</v>
      </c>
      <c r="P10">
        <f>(B10/'Final Total Dried Solids'!H10)*100</f>
        <v>24.036861451530438</v>
      </c>
      <c r="Q10">
        <f>(D10/'Final Total Dried Solids'!H10)*100</f>
        <v>2.4251344215252475</v>
      </c>
      <c r="R10">
        <f>(E10/'Final Total Dried Solids'!H10)*100</f>
        <v>34.143437197228053</v>
      </c>
      <c r="S10">
        <f>(F10/'Final Total Dried Solids'!H10)*100</f>
        <v>53.029014340761293</v>
      </c>
    </row>
    <row r="11" spans="1:19">
      <c r="A11" s="21" t="s">
        <v>48</v>
      </c>
      <c r="B11">
        <f>MUD!R20-MUD!R21</f>
        <v>1.7599999999999949</v>
      </c>
      <c r="C11">
        <f>MUD!R21</f>
        <v>1.9750000000000032</v>
      </c>
      <c r="D11">
        <f>SAND!R18</f>
        <v>0.49365000000000236</v>
      </c>
      <c r="E11">
        <f>SAND!R19</f>
        <v>2.486149999999995</v>
      </c>
      <c r="F11">
        <f t="shared" si="0"/>
        <v>3.7349999999999981</v>
      </c>
      <c r="G11">
        <f t="shared" si="1"/>
        <v>2.486149999999995</v>
      </c>
      <c r="H11" s="21">
        <f t="shared" si="2"/>
        <v>6.714799999999995</v>
      </c>
      <c r="I11" s="22">
        <f t="shared" si="3"/>
        <v>29.412640733901302</v>
      </c>
      <c r="J11">
        <f t="shared" si="4"/>
        <v>26.210758324894208</v>
      </c>
      <c r="K11">
        <f t="shared" si="5"/>
        <v>7.351670935843253</v>
      </c>
      <c r="L11">
        <f t="shared" si="6"/>
        <v>37.024930005361242</v>
      </c>
      <c r="M11" s="21">
        <f t="shared" si="7"/>
        <v>55.623399058795506</v>
      </c>
      <c r="N11">
        <f>(H11/'Final Total Dried Solids'!H11)*100</f>
        <v>93.65916255195684</v>
      </c>
      <c r="O11">
        <f>(C11/'Final Total Dried Solids'!H11)*100</f>
        <v>27.547632995787691</v>
      </c>
      <c r="P11">
        <f>(B11/'Final Total Dried Solids'!H11)*100</f>
        <v>24.548776745613228</v>
      </c>
      <c r="Q11">
        <f>(D11/'Final Total Dried Solids'!H11)*100</f>
        <v>6.8855134320863982</v>
      </c>
      <c r="R11">
        <f>(E11/'Final Total Dried Solids'!H11)*100</f>
        <v>34.67723937846953</v>
      </c>
      <c r="S11">
        <f>(F11/'Final Total Dried Solids'!H11)*100</f>
        <v>52.096409741400919</v>
      </c>
    </row>
    <row r="12" spans="1:19">
      <c r="A12" s="21" t="s">
        <v>46</v>
      </c>
      <c r="B12">
        <f>MUD!R16-MUD!R17</f>
        <v>2.0549999999999899</v>
      </c>
      <c r="C12">
        <f>MUD!R17</f>
        <v>2.1324999999999967</v>
      </c>
      <c r="D12">
        <f>SAND!R14</f>
        <v>1.2968500000000027</v>
      </c>
      <c r="E12">
        <f>SAND!R15</f>
        <v>2.7493499999999962</v>
      </c>
      <c r="F12">
        <f t="shared" si="0"/>
        <v>4.1874999999999867</v>
      </c>
      <c r="G12">
        <f t="shared" si="1"/>
        <v>2.7493499999999962</v>
      </c>
      <c r="H12" s="21">
        <f t="shared" si="2"/>
        <v>8.2336999999999847</v>
      </c>
      <c r="I12" s="22">
        <f t="shared" si="3"/>
        <v>25.899656290610544</v>
      </c>
      <c r="J12">
        <f t="shared" si="4"/>
        <v>24.958402662229542</v>
      </c>
      <c r="K12">
        <f t="shared" si="5"/>
        <v>15.750513135042631</v>
      </c>
      <c r="L12">
        <f t="shared" si="6"/>
        <v>33.391427912117287</v>
      </c>
      <c r="M12" s="21">
        <f t="shared" si="7"/>
        <v>50.858058952840089</v>
      </c>
      <c r="N12">
        <f>(H12/'Final Total Dried Solids'!H12)*100</f>
        <v>93.974308492121878</v>
      </c>
      <c r="O12">
        <f>(C12/'Final Total Dried Solids'!H12)*100</f>
        <v>24.339022900937607</v>
      </c>
      <c r="P12">
        <f>(B12/'Final Total Dried Solids'!H12)*100</f>
        <v>23.454486312509552</v>
      </c>
      <c r="Q12">
        <f>(D12/'Final Total Dried Solids'!H12)*100</f>
        <v>14.80143580261714</v>
      </c>
      <c r="R12">
        <f>(E12/'Final Total Dried Solids'!H12)*100</f>
        <v>31.379363476057591</v>
      </c>
      <c r="S12">
        <f>(F12/'Final Total Dried Solids'!H12)*100</f>
        <v>47.793509213447152</v>
      </c>
    </row>
    <row r="13" spans="1:19">
      <c r="A13" s="21" t="s">
        <v>49</v>
      </c>
      <c r="B13">
        <f>MUD!R22-MUD!R23</f>
        <v>2.0425000000000142</v>
      </c>
      <c r="C13">
        <f>MUD!R23</f>
        <v>2.2149999999999932</v>
      </c>
      <c r="D13">
        <f>SAND!R20</f>
        <v>0.40200000000000102</v>
      </c>
      <c r="E13">
        <f>SAND!R21</f>
        <v>2.2137500000000045</v>
      </c>
      <c r="F13">
        <f t="shared" si="0"/>
        <v>4.2575000000000074</v>
      </c>
      <c r="G13">
        <f t="shared" si="1"/>
        <v>2.2137500000000045</v>
      </c>
      <c r="H13" s="21">
        <f t="shared" si="2"/>
        <v>6.873250000000013</v>
      </c>
      <c r="I13" s="22">
        <f t="shared" si="3"/>
        <v>32.226384897973873</v>
      </c>
      <c r="J13">
        <f t="shared" si="4"/>
        <v>29.716655148583428</v>
      </c>
      <c r="K13">
        <f t="shared" si="5"/>
        <v>5.8487615029280215</v>
      </c>
      <c r="L13">
        <f t="shared" si="6"/>
        <v>32.208198450514679</v>
      </c>
      <c r="M13" s="21">
        <f t="shared" si="7"/>
        <v>61.943040046557293</v>
      </c>
      <c r="N13">
        <f>(H13/'Final Total Dried Solids'!H13)*100</f>
        <v>93.62633919753722</v>
      </c>
      <c r="O13">
        <f>(C13/'Final Total Dried Solids'!H13)*100</f>
        <v>30.172384435680925</v>
      </c>
      <c r="P13">
        <f>(B13/'Final Total Dried Solids'!H13)*100</f>
        <v>27.822616347575131</v>
      </c>
      <c r="Q13">
        <f>(D13/'Final Total Dried Solids'!H13)*100</f>
        <v>5.4759812835863659</v>
      </c>
      <c r="R13">
        <f>(E13/'Final Total Dried Solids'!H13)*100</f>
        <v>30.155357130694803</v>
      </c>
      <c r="S13">
        <f>(F13/'Final Total Dried Solids'!H13)*100</f>
        <v>57.99500078325606</v>
      </c>
    </row>
    <row r="14" spans="1:19">
      <c r="A14" s="21" t="s">
        <v>50</v>
      </c>
      <c r="B14">
        <f>MUD!R24-MUD!R25</f>
        <v>2.2000000000000015</v>
      </c>
      <c r="C14">
        <f>MUD!R25</f>
        <v>2.1624999999999992</v>
      </c>
      <c r="D14">
        <f>SAND!R22</f>
        <v>0.27355000000000018</v>
      </c>
      <c r="E14">
        <f>SAND!R23</f>
        <v>2.2326499999999996</v>
      </c>
      <c r="F14">
        <f t="shared" si="0"/>
        <v>4.3625000000000007</v>
      </c>
      <c r="G14">
        <f t="shared" si="1"/>
        <v>2.2326499999999996</v>
      </c>
      <c r="H14" s="21">
        <f t="shared" si="2"/>
        <v>6.8687000000000005</v>
      </c>
      <c r="I14" s="22">
        <f t="shared" si="3"/>
        <v>31.483395693508221</v>
      </c>
      <c r="J14">
        <f t="shared" si="4"/>
        <v>32.029350532123999</v>
      </c>
      <c r="K14">
        <f t="shared" si="5"/>
        <v>3.9825585627556914</v>
      </c>
      <c r="L14">
        <f t="shared" si="6"/>
        <v>32.504695211612088</v>
      </c>
      <c r="M14" s="21">
        <f t="shared" si="7"/>
        <v>63.51274622563222</v>
      </c>
      <c r="N14">
        <f>(H14/'Final Total Dried Solids'!H14)*100</f>
        <v>93.265803534451763</v>
      </c>
      <c r="O14">
        <f>(C14/'Final Total Dried Solids'!H14)*100</f>
        <v>29.363241973481426</v>
      </c>
      <c r="P14">
        <f>(B14/'Final Total Dried Solids'!H14)*100</f>
        <v>29.872431140651649</v>
      </c>
      <c r="Q14">
        <f>(D14/'Final Total Dried Solids'!H14)*100</f>
        <v>3.7143652447842088</v>
      </c>
      <c r="R14">
        <f>(E14/'Final Total Dried Solids'!H14)*100</f>
        <v>30.31576517553448</v>
      </c>
      <c r="S14">
        <f>(F14/'Final Total Dried Solids'!H14)*100</f>
        <v>59.235673114133078</v>
      </c>
    </row>
    <row r="15" spans="1:19">
      <c r="A15" s="21" t="s">
        <v>51</v>
      </c>
      <c r="B15">
        <f>MUD!R26-MUD!R27</f>
        <v>2.4349999999999983</v>
      </c>
      <c r="C15">
        <f>MUD!R27</f>
        <v>2.4124999999999939</v>
      </c>
      <c r="D15">
        <f>SAND!R24</f>
        <v>0.21539999999999893</v>
      </c>
      <c r="E15">
        <f>SAND!R25</f>
        <v>2.0707000000000022</v>
      </c>
      <c r="F15">
        <f t="shared" si="0"/>
        <v>4.8474999999999921</v>
      </c>
      <c r="G15">
        <f t="shared" si="1"/>
        <v>2.0707000000000022</v>
      </c>
      <c r="H15" s="21">
        <f t="shared" si="2"/>
        <v>7.1335999999999933</v>
      </c>
      <c r="I15" s="22">
        <f t="shared" si="3"/>
        <v>33.818829202646576</v>
      </c>
      <c r="J15">
        <f t="shared" si="4"/>
        <v>34.134237972412258</v>
      </c>
      <c r="K15">
        <f t="shared" si="5"/>
        <v>3.0195132892228203</v>
      </c>
      <c r="L15">
        <f t="shared" si="6"/>
        <v>29.027419535718352</v>
      </c>
      <c r="M15" s="21">
        <f t="shared" si="7"/>
        <v>67.953067175058834</v>
      </c>
      <c r="N15">
        <f>(H15/'Final Total Dried Solids'!H15)*100</f>
        <v>93.839080762172728</v>
      </c>
      <c r="O15">
        <f>(C15/'Final Total Dried Solids'!H15)*100</f>
        <v>31.735278448292775</v>
      </c>
      <c r="P15">
        <f>(B15/'Final Total Dried Solids'!H15)*100</f>
        <v>32.031255138484163</v>
      </c>
      <c r="Q15">
        <f>(D15/'Final Total Dried Solids'!H15)*100</f>
        <v>2.833483514098341</v>
      </c>
      <c r="R15">
        <f>(E15/'Final Total Dried Solids'!H15)*100</f>
        <v>27.239063661297447</v>
      </c>
      <c r="S15">
        <f>(F15/'Final Total Dried Solids'!H15)*100</f>
        <v>63.766533586776944</v>
      </c>
    </row>
  </sheetData>
  <mergeCells count="3">
    <mergeCell ref="B3:H3"/>
    <mergeCell ref="I3:M3"/>
    <mergeCell ref="O3:S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workbookViewId="0">
      <selection activeCell="H5" sqref="H5:H15"/>
    </sheetView>
  </sheetViews>
  <sheetFormatPr baseColWidth="10" defaultRowHeight="14" x14ac:dyDescent="0"/>
  <cols>
    <col min="1" max="1" width="10.83203125" style="21"/>
    <col min="8" max="8" width="10.83203125" style="21"/>
    <col min="13" max="13" width="10.83203125" style="21"/>
  </cols>
  <sheetData>
    <row r="1" spans="1:19">
      <c r="A1" s="66" t="s">
        <v>80</v>
      </c>
      <c r="B1" s="67"/>
      <c r="C1" s="68"/>
      <c r="D1" s="68"/>
      <c r="E1" s="68"/>
      <c r="F1" s="68"/>
      <c r="G1" s="68"/>
      <c r="H1" s="66"/>
      <c r="I1" s="67"/>
      <c r="J1" s="68"/>
      <c r="K1" s="68"/>
      <c r="L1" s="68"/>
      <c r="M1" s="66"/>
      <c r="N1" s="67"/>
      <c r="O1" s="68"/>
      <c r="P1" s="68"/>
      <c r="Q1" s="68"/>
      <c r="R1" s="68"/>
      <c r="S1" s="68"/>
    </row>
    <row r="2" spans="1:19">
      <c r="A2" s="66"/>
      <c r="B2" s="67"/>
      <c r="C2" s="68"/>
      <c r="D2" s="68"/>
      <c r="E2" s="68"/>
      <c r="F2" s="68"/>
      <c r="G2" s="68"/>
      <c r="H2" s="66"/>
      <c r="I2" s="67"/>
      <c r="J2" s="68"/>
      <c r="K2" s="68"/>
      <c r="L2" s="68"/>
      <c r="M2" s="66"/>
      <c r="N2" s="67"/>
      <c r="O2" s="68"/>
      <c r="P2" s="68"/>
      <c r="Q2" s="68"/>
      <c r="R2" s="68"/>
      <c r="S2" s="68"/>
    </row>
    <row r="3" spans="1:19">
      <c r="A3" s="66"/>
      <c r="B3" s="69" t="s">
        <v>87</v>
      </c>
      <c r="C3" s="70"/>
      <c r="D3" s="70"/>
      <c r="E3" s="70"/>
      <c r="F3" s="70"/>
      <c r="G3" s="70"/>
      <c r="H3" s="71"/>
      <c r="I3" s="72" t="s">
        <v>91</v>
      </c>
      <c r="J3" s="70"/>
      <c r="K3" s="70"/>
      <c r="L3" s="70"/>
      <c r="M3" s="71"/>
      <c r="N3" s="72" t="s">
        <v>82</v>
      </c>
      <c r="O3" s="70"/>
      <c r="P3" s="70"/>
      <c r="Q3" s="70"/>
      <c r="R3" s="70"/>
      <c r="S3" s="70"/>
    </row>
    <row r="4" spans="1:19">
      <c r="A4" s="66"/>
      <c r="B4" s="67" t="s">
        <v>29</v>
      </c>
      <c r="C4" s="68" t="s">
        <v>30</v>
      </c>
      <c r="D4" s="68" t="s">
        <v>37</v>
      </c>
      <c r="E4" s="68" t="s">
        <v>38</v>
      </c>
      <c r="F4" s="68" t="s">
        <v>83</v>
      </c>
      <c r="G4" s="68" t="s">
        <v>84</v>
      </c>
      <c r="H4" s="66" t="s">
        <v>92</v>
      </c>
      <c r="I4" s="67" t="s">
        <v>32</v>
      </c>
      <c r="J4" s="68" t="s">
        <v>33</v>
      </c>
      <c r="K4" s="68" t="s">
        <v>39</v>
      </c>
      <c r="L4" s="68" t="s">
        <v>40</v>
      </c>
      <c r="M4" s="66" t="s">
        <v>86</v>
      </c>
      <c r="N4" s="67" t="s">
        <v>93</v>
      </c>
      <c r="O4" s="68" t="s">
        <v>32</v>
      </c>
      <c r="P4" s="68" t="s">
        <v>33</v>
      </c>
      <c r="Q4" s="68" t="s">
        <v>39</v>
      </c>
      <c r="R4" s="68" t="s">
        <v>40</v>
      </c>
      <c r="S4" s="68" t="s">
        <v>86</v>
      </c>
    </row>
    <row r="5" spans="1:19">
      <c r="A5" s="21" t="s">
        <v>41</v>
      </c>
      <c r="B5">
        <f>'Final Total Dried Solids'!B5-'Final Total Fixed Dried Solids'!B5</f>
        <v>5.2499999999988889E-2</v>
      </c>
      <c r="C5">
        <f>'Final Total Dried Solids'!C5-'Final Total Fixed Dried Solids'!B5</f>
        <v>0.37000000000000255</v>
      </c>
      <c r="D5">
        <f>'Final Total Dried Solids'!D5-'Final Total Fixed Dried Solids'!D5</f>
        <v>3.2499999999977547E-3</v>
      </c>
      <c r="E5">
        <f>'Final Total Dried Solids'!E5-'Final Total Fixed Dried Solids'!E5</f>
        <v>4.0199999999998681E-2</v>
      </c>
      <c r="F5">
        <f>FinalTotalVolatileDriedSolids!B5+FinalTotalVolatileDriedSolids!C5</f>
        <v>0.42249999999999144</v>
      </c>
      <c r="G5">
        <f>E5</f>
        <v>4.0199999999998681E-2</v>
      </c>
      <c r="H5" s="21">
        <f>B5+C5+D5+E5</f>
        <v>0.46594999999998787</v>
      </c>
      <c r="I5" s="22">
        <f>(C5/H5)*100</f>
        <v>79.407661766286552</v>
      </c>
      <c r="J5">
        <f>(B5/H5)*100</f>
        <v>11.267303358727386</v>
      </c>
      <c r="K5">
        <f>(D5/H5)*100</f>
        <v>0.69749973173040869</v>
      </c>
      <c r="L5">
        <f>(E5/H5)*100</f>
        <v>8.6275351432556562</v>
      </c>
      <c r="M5" s="21">
        <f>(F5/H5)*100</f>
        <v>90.674965125013941</v>
      </c>
      <c r="N5">
        <f>(H5/'Final Total Dried Solids'!H5)*100</f>
        <v>8.1757805988610368</v>
      </c>
      <c r="O5">
        <f>(C5/'Final Total Dried Solids'!H5)*100</f>
        <v>6.4921962046972492</v>
      </c>
      <c r="P5">
        <f>(B5/'Final Total Dried Solids'!H5)*100</f>
        <v>0.92119000201765155</v>
      </c>
      <c r="Q5">
        <f>(D5/'Final Total Dried Solids'!H5)*100</f>
        <v>5.7026047743922538E-2</v>
      </c>
      <c r="R5">
        <f>(E5/'Final Total Dried Solids'!H5)*100</f>
        <v>0.70536834440221363</v>
      </c>
      <c r="S5">
        <f>(F5/'Final Total Dried Solids'!H5)*100</f>
        <v>7.4133862067149003</v>
      </c>
    </row>
    <row r="6" spans="1:19">
      <c r="A6" s="21" t="s">
        <v>42</v>
      </c>
      <c r="B6">
        <f>'Final Total Dried Solids'!B6-'Final Total Fixed Dried Solids'!B6</f>
        <v>6.5000000000003944E-2</v>
      </c>
      <c r="C6">
        <f>'Final Total Dried Solids'!C6-'Final Total Fixed Dried Solids'!B6</f>
        <v>0.69000000000002837</v>
      </c>
      <c r="D6">
        <f>'Final Total Dried Solids'!D6-'Final Total Fixed Dried Solids'!D6</f>
        <v>9.5500000000043883E-3</v>
      </c>
      <c r="E6">
        <f>'Final Total Dried Solids'!E6-'Final Total Fixed Dried Solids'!E6</f>
        <v>4.1349999999994225E-2</v>
      </c>
      <c r="F6">
        <f>FinalTotalVolatileDriedSolids!B6+FinalTotalVolatileDriedSolids!C6</f>
        <v>0.75500000000003231</v>
      </c>
      <c r="G6">
        <f t="shared" ref="G6:G15" si="0">E6</f>
        <v>4.1349999999994225E-2</v>
      </c>
      <c r="H6" s="21">
        <f t="shared" ref="H6:H15" si="1">B6+C6+D6+E6</f>
        <v>0.80590000000003092</v>
      </c>
      <c r="I6" s="22">
        <f t="shared" ref="I6:I15" si="2">(C6/H6)*100</f>
        <v>85.618563097158699</v>
      </c>
      <c r="J6">
        <f t="shared" ref="J6:J15" si="3">(B6/H6)*100</f>
        <v>8.065516813500615</v>
      </c>
      <c r="K6">
        <f t="shared" ref="K6:K15" si="4">(D6/H6)*100</f>
        <v>1.1850105472147936</v>
      </c>
      <c r="L6">
        <f t="shared" ref="L6:L15" si="5">(E6/H6)*100</f>
        <v>5.1309095421259014</v>
      </c>
      <c r="M6" s="21">
        <f t="shared" ref="M6:M15" si="6">(F6/H6)*100</f>
        <v>93.684079910659307</v>
      </c>
      <c r="N6">
        <f>(H6/'Final Total Dried Solids'!H6)*100</f>
        <v>11.890464316804099</v>
      </c>
      <c r="O6">
        <f>(C6/'Final Total Dried Solids'!H6)*100</f>
        <v>10.180444693628056</v>
      </c>
      <c r="P6">
        <f>(B6/'Final Total Dried Solids'!H6)*100</f>
        <v>0.95902739867512554</v>
      </c>
      <c r="Q6">
        <f>(D6/'Final Total Dried Solids'!H6)*100</f>
        <v>0.14090325626694003</v>
      </c>
      <c r="R6">
        <f>(E6/'Final Total Dried Solids'!H6)*100</f>
        <v>0.61008896823397685</v>
      </c>
      <c r="S6">
        <f>(F6/'Final Total Dried Solids'!H6)*100</f>
        <v>11.139472092303182</v>
      </c>
    </row>
    <row r="7" spans="1:19">
      <c r="A7" s="21" t="s">
        <v>43</v>
      </c>
      <c r="B7">
        <f>'Final Total Dried Solids'!B7-'Final Total Fixed Dried Solids'!B7</f>
        <v>2.749999999999142E-2</v>
      </c>
      <c r="C7">
        <f>'Final Total Dried Solids'!C7-'Final Total Fixed Dried Solids'!B7</f>
        <v>0.91750000000000309</v>
      </c>
      <c r="D7">
        <f>'Final Total Dried Solids'!D7-'Final Total Fixed Dried Solids'!D7</f>
        <v>4.0800000000000836E-2</v>
      </c>
      <c r="E7">
        <f>'Final Total Dried Solids'!E7-'Final Total Fixed Dried Solids'!E7</f>
        <v>2.4200000000007549E-2</v>
      </c>
      <c r="F7">
        <f>FinalTotalVolatileDriedSolids!B7+FinalTotalVolatileDriedSolids!C7</f>
        <v>0.94499999999999451</v>
      </c>
      <c r="G7">
        <f t="shared" si="0"/>
        <v>2.4200000000007549E-2</v>
      </c>
      <c r="H7" s="21">
        <f t="shared" si="1"/>
        <v>1.0100000000000029</v>
      </c>
      <c r="I7" s="22">
        <f t="shared" si="2"/>
        <v>90.841584158415884</v>
      </c>
      <c r="J7">
        <f t="shared" si="3"/>
        <v>2.7227722772268654</v>
      </c>
      <c r="K7">
        <f t="shared" si="4"/>
        <v>4.0396039603961107</v>
      </c>
      <c r="L7">
        <f t="shared" si="5"/>
        <v>2.3960396039611362</v>
      </c>
      <c r="M7" s="21">
        <f t="shared" si="6"/>
        <v>93.56435643564275</v>
      </c>
      <c r="N7">
        <f>(H7/'Final Total Dried Solids'!H7)*100</f>
        <v>14.357807946549192</v>
      </c>
      <c r="O7">
        <f>(C7/'Final Total Dried Solids'!H7)*100</f>
        <v>13.042860189068209</v>
      </c>
      <c r="P7">
        <f>(B7/'Final Total Dried Solids'!H7)*100</f>
        <v>0.39093041438611725</v>
      </c>
      <c r="Q7">
        <f>(D7/'Final Total Dried Solids'!H7)*100</f>
        <v>0.57999857843486868</v>
      </c>
      <c r="R7">
        <f>(E7/'Final Total Dried Solids'!H7)*100</f>
        <v>0.34401876465999787</v>
      </c>
      <c r="S7">
        <f>(F7/'Final Total Dried Solids'!H7)*100</f>
        <v>13.433790603454327</v>
      </c>
    </row>
    <row r="8" spans="1:19">
      <c r="A8" s="21" t="s">
        <v>44</v>
      </c>
      <c r="B8">
        <f>'Final Total Dried Solids'!B8-'Final Total Fixed Dried Solids'!B8</f>
        <v>5.2499999999999769E-2</v>
      </c>
      <c r="C8">
        <f>'Final Total Dried Solids'!C8-'Final Total Fixed Dried Solids'!B8</f>
        <v>0.9924999999999895</v>
      </c>
      <c r="D8">
        <f>'Final Total Dried Solids'!D8-'Final Total Fixed Dried Solids'!D8</f>
        <v>8.7500000000027001E-3</v>
      </c>
      <c r="E8">
        <f>'Final Total Dried Solids'!E8-'Final Total Fixed Dried Solids'!E8</f>
        <v>3.7449999999999761E-2</v>
      </c>
      <c r="F8">
        <f>FinalTotalVolatileDriedSolids!B8+FinalTotalVolatileDriedSolids!C8</f>
        <v>1.0449999999999893</v>
      </c>
      <c r="G8">
        <f t="shared" si="0"/>
        <v>3.7449999999999761E-2</v>
      </c>
      <c r="H8" s="21">
        <f t="shared" si="1"/>
        <v>1.0911999999999917</v>
      </c>
      <c r="I8" s="22">
        <f t="shared" si="2"/>
        <v>90.954912023460139</v>
      </c>
      <c r="J8">
        <f t="shared" si="3"/>
        <v>4.8112170087976693</v>
      </c>
      <c r="K8">
        <f t="shared" si="4"/>
        <v>0.80186950146652924</v>
      </c>
      <c r="L8">
        <f t="shared" si="5"/>
        <v>3.4320014662756639</v>
      </c>
      <c r="M8" s="21">
        <f t="shared" si="6"/>
        <v>95.766129032257808</v>
      </c>
      <c r="N8">
        <f>(H8/'Final Total Dried Solids'!H8)*100</f>
        <v>14.479541941176743</v>
      </c>
      <c r="O8">
        <f>(C8/'Final Total Dried Solids'!H8)*100</f>
        <v>13.169854633997319</v>
      </c>
      <c r="P8">
        <f>(B8/'Final Total Dried Solids'!H8)*100</f>
        <v>0.69664218466988759</v>
      </c>
      <c r="Q8">
        <f>(D8/'Final Total Dried Solids'!H8)*100</f>
        <v>0.11610703077835095</v>
      </c>
      <c r="R8">
        <f>(E8/'Final Total Dried Solids'!H8)*100</f>
        <v>0.49693809173118558</v>
      </c>
      <c r="S8">
        <f>(F8/'Final Total Dried Solids'!H8)*100</f>
        <v>13.866496818667207</v>
      </c>
    </row>
    <row r="9" spans="1:19">
      <c r="A9" s="21" t="s">
        <v>45</v>
      </c>
      <c r="B9">
        <f>'Final Total Dried Solids'!B9-'Final Total Fixed Dried Solids'!B9</f>
        <v>4.7499999999978115E-2</v>
      </c>
      <c r="C9">
        <f>'Final Total Dried Solids'!C9-'Final Total Fixed Dried Solids'!B9</f>
        <v>0.92249999999999144</v>
      </c>
      <c r="D9">
        <f>'Final Total Dried Solids'!D9-'Final Total Fixed Dried Solids'!D9</f>
        <v>1.2249999999998096E-2</v>
      </c>
      <c r="E9">
        <f>'Final Total Dried Solids'!E9-'Final Total Fixed Dried Solids'!E9</f>
        <v>5.6595000000001505E-2</v>
      </c>
      <c r="F9">
        <f>FinalTotalVolatileDriedSolids!B9+FinalTotalVolatileDriedSolids!C9</f>
        <v>0.96999999999996955</v>
      </c>
      <c r="G9">
        <f t="shared" si="0"/>
        <v>5.6595000000001505E-2</v>
      </c>
      <c r="H9" s="21">
        <f t="shared" si="1"/>
        <v>1.0388449999999692</v>
      </c>
      <c r="I9" s="22">
        <f t="shared" si="2"/>
        <v>88.800542910638143</v>
      </c>
      <c r="J9">
        <f t="shared" si="3"/>
        <v>4.5723856783234771</v>
      </c>
      <c r="K9">
        <f t="shared" si="4"/>
        <v>1.1791942012522041</v>
      </c>
      <c r="L9">
        <f t="shared" si="5"/>
        <v>5.4478772097861752</v>
      </c>
      <c r="M9" s="21">
        <f t="shared" si="6"/>
        <v>93.372928588961628</v>
      </c>
      <c r="N9">
        <f>(H9/'Final Total Dried Solids'!H9)*100</f>
        <v>11.785904723006603</v>
      </c>
      <c r="O9">
        <f>(C9/'Final Total Dried Solids'!H9)*100</f>
        <v>10.465947380960404</v>
      </c>
      <c r="P9">
        <f>(B9/'Final Total Dried Solids'!H9)*100</f>
        <v>0.5388970196156041</v>
      </c>
      <c r="Q9">
        <f>(D9/'Final Total Dried Solids'!H9)*100</f>
        <v>0.1389787050588035</v>
      </c>
      <c r="R9">
        <f>(E9/'Final Total Dried Solids'!H9)*100</f>
        <v>0.64208161737178904</v>
      </c>
      <c r="S9">
        <f>(F9/'Final Total Dried Solids'!H9)*100</f>
        <v>11.00484440057601</v>
      </c>
    </row>
    <row r="10" spans="1:19">
      <c r="A10" s="21" t="s">
        <v>47</v>
      </c>
      <c r="B10">
        <f>'Final Total Dried Solids'!B10-'Final Total Fixed Dried Solids'!B10</f>
        <v>4.4999999999995044E-2</v>
      </c>
      <c r="C10">
        <f>'Final Total Dried Solids'!C10-'Final Total Fixed Dried Solids'!B10</f>
        <v>0.68250000000001787</v>
      </c>
      <c r="D10">
        <f>'Final Total Dried Solids'!D10-'Final Total Fixed Dried Solids'!D10</f>
        <v>1.0399999999997078E-2</v>
      </c>
      <c r="E10">
        <f>'Final Total Dried Solids'!E10-'Final Total Fixed Dried Solids'!E10</f>
        <v>0.30035000000000167</v>
      </c>
      <c r="F10">
        <f>FinalTotalVolatileDriedSolids!B10+FinalTotalVolatileDriedSolids!C10</f>
        <v>0.72750000000001291</v>
      </c>
      <c r="G10">
        <f t="shared" si="0"/>
        <v>0.30035000000000167</v>
      </c>
      <c r="H10" s="21">
        <f t="shared" si="1"/>
        <v>1.0382500000000117</v>
      </c>
      <c r="I10" s="22">
        <f t="shared" si="2"/>
        <v>65.735612810017841</v>
      </c>
      <c r="J10">
        <f t="shared" si="3"/>
        <v>4.3342162292313544</v>
      </c>
      <c r="K10">
        <f t="shared" si="4"/>
        <v>1.0016855285332975</v>
      </c>
      <c r="L10">
        <f t="shared" si="5"/>
        <v>28.92848543221751</v>
      </c>
      <c r="M10" s="21">
        <f t="shared" si="6"/>
        <v>70.069829039249186</v>
      </c>
      <c r="N10">
        <f>(H10/'Final Total Dried Solids'!H10)*100</f>
        <v>15.357705478185816</v>
      </c>
      <c r="O10">
        <f>(C10/'Final Total Dried Solids'!H10)*100</f>
        <v>10.095481809643125</v>
      </c>
      <c r="P10">
        <f>(B10/'Final Total Dried Solids'!H10)*100</f>
        <v>0.66563616327308239</v>
      </c>
      <c r="Q10">
        <f>(D10/'Final Total Dried Solids'!H10)*100</f>
        <v>0.15383591328975277</v>
      </c>
      <c r="R10">
        <f>(E10/'Final Total Dried Solids'!H10)*100</f>
        <v>4.4427515919798548</v>
      </c>
      <c r="S10">
        <f>(F10/'Final Total Dried Solids'!H10)*100</f>
        <v>10.761117972916209</v>
      </c>
    </row>
    <row r="11" spans="1:19">
      <c r="A11" s="21" t="s">
        <v>48</v>
      </c>
      <c r="B11">
        <f>'Final Total Dried Solids'!B11-'Final Total Fixed Dried Solids'!B11</f>
        <v>3.250000000001263E-2</v>
      </c>
      <c r="C11">
        <f>'Final Total Dried Solids'!C11-'Final Total Fixed Dried Solids'!B11</f>
        <v>0.56249999999999778</v>
      </c>
      <c r="D11">
        <f>'Final Total Dried Solids'!D11-'Final Total Fixed Dried Solids'!D11</f>
        <v>1.4299999999998647E-2</v>
      </c>
      <c r="E11">
        <f>'Final Total Dried Solids'!E11-'Final Total Fixed Dried Solids'!E11</f>
        <v>6.0300000000005127E-2</v>
      </c>
      <c r="F11">
        <f>FinalTotalVolatileDriedSolids!B11+FinalTotalVolatileDriedSolids!C11</f>
        <v>0.59500000000001041</v>
      </c>
      <c r="G11">
        <f t="shared" si="0"/>
        <v>6.0300000000005127E-2</v>
      </c>
      <c r="H11" s="21">
        <f t="shared" si="1"/>
        <v>0.66960000000001418</v>
      </c>
      <c r="I11" s="22">
        <f t="shared" si="2"/>
        <v>84.005376344083913</v>
      </c>
      <c r="J11">
        <f t="shared" si="3"/>
        <v>4.853643966548975</v>
      </c>
      <c r="K11">
        <f t="shared" si="4"/>
        <v>2.1356033452805177</v>
      </c>
      <c r="L11">
        <f t="shared" si="5"/>
        <v>9.0053763440865957</v>
      </c>
      <c r="M11" s="21">
        <f t="shared" si="6"/>
        <v>88.859020310632886</v>
      </c>
      <c r="N11">
        <f>(H11/'Final Total Dried Solids'!H11)*100</f>
        <v>9.3396936982176193</v>
      </c>
      <c r="O11">
        <f>(C11/'Final Total Dried Solids'!H11)*100</f>
        <v>7.8458448405724006</v>
      </c>
      <c r="P11">
        <f>(B11/'Final Total Dried Solids'!H11)*100</f>
        <v>0.45331547967769442</v>
      </c>
      <c r="Q11">
        <f>(D11/'Final Total Dried Solids'!H11)*100</f>
        <v>0.19945881105808916</v>
      </c>
      <c r="R11">
        <f>(E11/'Final Total Dried Solids'!H11)*100</f>
        <v>0.84107456690943627</v>
      </c>
      <c r="S11">
        <f>(F11/'Final Total Dried Solids'!H11)*100</f>
        <v>8.2991603202500936</v>
      </c>
    </row>
    <row r="12" spans="1:19">
      <c r="A12" s="21" t="s">
        <v>46</v>
      </c>
      <c r="B12">
        <f>'Final Total Dried Solids'!B12-'Final Total Fixed Dried Solids'!B12</f>
        <v>7.2500000000008669E-2</v>
      </c>
      <c r="C12">
        <f>'Final Total Dried Solids'!C12-'Final Total Fixed Dried Solids'!B12</f>
        <v>0.43000000000000682</v>
      </c>
      <c r="D12">
        <f>'Final Total Dried Solids'!D12-'Final Total Fixed Dried Solids'!D12</f>
        <v>3.659999999999286E-2</v>
      </c>
      <c r="E12">
        <f>'Final Total Dried Solids'!E12-'Final Total Fixed Dried Solids'!E12</f>
        <v>6.6349999999999909E-2</v>
      </c>
      <c r="F12">
        <f>FinalTotalVolatileDriedSolids!B12+FinalTotalVolatileDriedSolids!C12</f>
        <v>0.50250000000001549</v>
      </c>
      <c r="G12">
        <f t="shared" si="0"/>
        <v>6.6349999999999909E-2</v>
      </c>
      <c r="H12" s="21">
        <f t="shared" si="1"/>
        <v>0.60545000000000826</v>
      </c>
      <c r="I12" s="22">
        <f t="shared" si="2"/>
        <v>71.021554215872655</v>
      </c>
      <c r="J12">
        <f t="shared" si="3"/>
        <v>11.974564373607677</v>
      </c>
      <c r="K12">
        <f t="shared" si="4"/>
        <v>6.04509042860556</v>
      </c>
      <c r="L12">
        <f t="shared" si="5"/>
        <v>10.958790981914115</v>
      </c>
      <c r="M12" s="21">
        <f t="shared" si="6"/>
        <v>82.996118589480332</v>
      </c>
      <c r="N12">
        <f>(H12/'Final Total Dried Solids'!H12)*100</f>
        <v>6.9102280963061657</v>
      </c>
      <c r="O12">
        <f>(C12/'Final Total Dried Solids'!H12)*100</f>
        <v>4.9077513938585478</v>
      </c>
      <c r="P12">
        <f>(B12/'Final Total Dried Solids'!H12)*100</f>
        <v>0.82746971175530604</v>
      </c>
      <c r="Q12">
        <f>(D12/'Final Total Dried Solids'!H12)*100</f>
        <v>0.41772953724461614</v>
      </c>
      <c r="R12">
        <f>(E12/'Final Total Dried Solids'!H12)*100</f>
        <v>0.75727745344769537</v>
      </c>
      <c r="S12">
        <f>(F12/'Final Total Dried Solids'!H12)*100</f>
        <v>5.7352211056138538</v>
      </c>
    </row>
    <row r="13" spans="1:19">
      <c r="A13" s="21" t="s">
        <v>49</v>
      </c>
      <c r="B13">
        <f>'Final Total Dried Solids'!B13-'Final Total Fixed Dried Solids'!B13</f>
        <v>6.4999999999981739E-2</v>
      </c>
      <c r="C13">
        <f>'Final Total Dried Solids'!C13-'Final Total Fixed Dried Solids'!B13</f>
        <v>0.52749999999999542</v>
      </c>
      <c r="D13">
        <f>'Final Total Dried Solids'!D13-'Final Total Fixed Dried Solids'!D13</f>
        <v>1.0899999999999466E-2</v>
      </c>
      <c r="E13">
        <f>'Final Total Dried Solids'!E13-'Final Total Fixed Dried Solids'!E13</f>
        <v>3.6999999999999034E-2</v>
      </c>
      <c r="F13">
        <f>FinalTotalVolatileDriedSolids!B13+FinalTotalVolatileDriedSolids!C13</f>
        <v>0.59249999999997716</v>
      </c>
      <c r="G13">
        <f t="shared" si="0"/>
        <v>3.6999999999999034E-2</v>
      </c>
      <c r="H13" s="21">
        <f t="shared" si="1"/>
        <v>0.64039999999997566</v>
      </c>
      <c r="I13" s="22">
        <f t="shared" si="2"/>
        <v>82.370393504062378</v>
      </c>
      <c r="J13">
        <f t="shared" si="3"/>
        <v>10.149906308554685</v>
      </c>
      <c r="K13">
        <f t="shared" si="4"/>
        <v>1.7020612117426421</v>
      </c>
      <c r="L13">
        <f t="shared" si="5"/>
        <v>5.7776389756402935</v>
      </c>
      <c r="M13" s="21">
        <f t="shared" si="6"/>
        <v>92.520299812617068</v>
      </c>
      <c r="N13">
        <f>(H13/'Final Total Dried Solids'!H13)*100</f>
        <v>8.723428890568572</v>
      </c>
      <c r="O13">
        <f>(C13/'Final Total Dried Solids'!H13)*100</f>
        <v>7.1855227042083971</v>
      </c>
      <c r="P13">
        <f>(B13/'Final Total Dried Solids'!H13)*100</f>
        <v>0.88541985928610156</v>
      </c>
      <c r="Q13">
        <f>(D13/'Final Total Dried Solids'!H13)*100</f>
        <v>0.14847809948031918</v>
      </c>
      <c r="R13">
        <f>(E13/'Final Total Dried Solids'!H13)*100</f>
        <v>0.50400822759375552</v>
      </c>
      <c r="S13">
        <f>(F13/'Final Total Dried Solids'!H13)*100</f>
        <v>8.0709425634944978</v>
      </c>
    </row>
    <row r="14" spans="1:19">
      <c r="A14" s="21" t="s">
        <v>50</v>
      </c>
      <c r="B14">
        <f>'Final Total Dried Solids'!B14-'Final Total Fixed Dried Solids'!B14</f>
        <v>7.0000000000003837E-2</v>
      </c>
      <c r="C14">
        <f>'Final Total Dried Solids'!C14-'Final Total Fixed Dried Solids'!B14</f>
        <v>0.31499999999999773</v>
      </c>
      <c r="D14">
        <f>'Final Total Dried Solids'!D14-'Final Total Fixed Dried Solids'!D14</f>
        <v>1.1299999999998533E-2</v>
      </c>
      <c r="E14">
        <f>'Final Total Dried Solids'!E14-'Final Total Fixed Dried Solids'!E14</f>
        <v>6.2149999999995487E-2</v>
      </c>
      <c r="F14">
        <f>FinalTotalVolatileDriedSolids!B14+FinalTotalVolatileDriedSolids!C14</f>
        <v>0.38500000000000156</v>
      </c>
      <c r="G14">
        <f t="shared" si="0"/>
        <v>6.2149999999995487E-2</v>
      </c>
      <c r="H14" s="21">
        <f t="shared" si="1"/>
        <v>0.45844999999999558</v>
      </c>
      <c r="I14" s="22">
        <f t="shared" si="2"/>
        <v>68.709782964336512</v>
      </c>
      <c r="J14">
        <f t="shared" si="3"/>
        <v>15.268840658742395</v>
      </c>
      <c r="K14">
        <f t="shared" si="4"/>
        <v>2.4648271349108173</v>
      </c>
      <c r="L14">
        <f t="shared" si="5"/>
        <v>13.556549242010272</v>
      </c>
      <c r="M14" s="21">
        <f t="shared" si="6"/>
        <v>83.978623623078903</v>
      </c>
      <c r="N14">
        <f>(H14/'Final Total Dried Solids'!H14)*100</f>
        <v>6.2250072983780038</v>
      </c>
      <c r="O14">
        <f>(C14/'Final Total Dried Solids'!H14)*100</f>
        <v>4.2771890042296343</v>
      </c>
      <c r="P14">
        <f>(B14/'Final Total Dried Solids'!H14)*100</f>
        <v>0.95048644538442228</v>
      </c>
      <c r="Q14">
        <f>(D14/'Final Total Dried Solids'!H14)*100</f>
        <v>0.15343566904059983</v>
      </c>
      <c r="R14">
        <f>(E14/'Final Total Dried Solids'!H14)*100</f>
        <v>0.84389617972334741</v>
      </c>
      <c r="S14">
        <f>(F14/'Final Total Dried Solids'!H14)*100</f>
        <v>5.2276754496140567</v>
      </c>
    </row>
    <row r="15" spans="1:19">
      <c r="A15" s="21" t="s">
        <v>51</v>
      </c>
      <c r="B15">
        <f>'Final Total Dried Solids'!B15-'Final Total Fixed Dried Solids'!B15</f>
        <v>3.9999999999995595E-2</v>
      </c>
      <c r="C15">
        <f>'Final Total Dried Solids'!C15-'Final Total Fixed Dried Solids'!B15</f>
        <v>0.34250000000001091</v>
      </c>
      <c r="D15">
        <f>'Final Total Dried Solids'!D15-'Final Total Fixed Dried Solids'!D15</f>
        <v>7.0499999999995566E-3</v>
      </c>
      <c r="E15">
        <f>'Final Total Dried Solids'!E15-'Final Total Fixed Dried Solids'!E15</f>
        <v>5.6300000000000239E-2</v>
      </c>
      <c r="F15">
        <f>FinalTotalVolatileDriedSolids!B15+FinalTotalVolatileDriedSolids!C15</f>
        <v>0.3825000000000065</v>
      </c>
      <c r="G15">
        <f t="shared" si="0"/>
        <v>5.6300000000000239E-2</v>
      </c>
      <c r="H15" s="21">
        <f t="shared" si="1"/>
        <v>0.4458500000000063</v>
      </c>
      <c r="I15" s="22">
        <f t="shared" si="2"/>
        <v>76.81955814736034</v>
      </c>
      <c r="J15">
        <f t="shared" si="3"/>
        <v>8.9716272288875238</v>
      </c>
      <c r="K15">
        <f t="shared" si="4"/>
        <v>1.581249299091501</v>
      </c>
      <c r="L15">
        <f t="shared" si="5"/>
        <v>12.627565324660637</v>
      </c>
      <c r="M15" s="21">
        <f t="shared" si="6"/>
        <v>85.791185376247853</v>
      </c>
      <c r="N15">
        <f>(H15/'Final Total Dried Solids'!H15)*100</f>
        <v>5.8649425476358843</v>
      </c>
      <c r="O15">
        <f>(C15/'Final Total Dried Solids'!H15)*100</f>
        <v>4.5054229506904244</v>
      </c>
      <c r="P15">
        <f>(B15/'Final Total Dried Solids'!H15)*100</f>
        <v>0.52618078256231071</v>
      </c>
      <c r="Q15">
        <f>(D15/'Final Total Dried Solids'!H15)*100</f>
        <v>9.2739362926611627E-2</v>
      </c>
      <c r="R15">
        <f>(E15/'Final Total Dried Solids'!H15)*100</f>
        <v>0.74059945145653694</v>
      </c>
      <c r="S15">
        <f>(F15/'Final Total Dried Solids'!H15)*100</f>
        <v>5.0316037332527355</v>
      </c>
    </row>
  </sheetData>
  <mergeCells count="3">
    <mergeCell ref="B3:H3"/>
    <mergeCell ref="I3:M3"/>
    <mergeCell ref="N3:S3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MUD</vt:lpstr>
      <vt:lpstr>SAND</vt:lpstr>
      <vt:lpstr>Final </vt:lpstr>
      <vt:lpstr>Final Total Dried Solids</vt:lpstr>
      <vt:lpstr>Final Total Fixed Dried Solids</vt:lpstr>
      <vt:lpstr>FinalTotalVolatileDriedSolids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Kelsey Fall</cp:lastModifiedBy>
  <dcterms:created xsi:type="dcterms:W3CDTF">2011-04-26T16:32:23Z</dcterms:created>
  <dcterms:modified xsi:type="dcterms:W3CDTF">2014-05-16T12:51:47Z</dcterms:modified>
</cp:coreProperties>
</file>